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Volumes/Data/merlijnv/Documents/Calculators/"/>
    </mc:Choice>
  </mc:AlternateContent>
  <workbookProtection workbookPassword="DE4F" lockStructure="1"/>
  <bookViews>
    <workbookView xWindow="0" yWindow="460" windowWidth="33600" windowHeight="20460" tabRatio="500"/>
  </bookViews>
  <sheets>
    <sheet name="Dashboard" sheetId="1" r:id="rId1"/>
    <sheet name="Calc" sheetId="2" state="hidden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1" l="1"/>
  <c r="R3" i="2"/>
  <c r="Q3" i="2"/>
  <c r="S3" i="2"/>
  <c r="E3" i="2"/>
  <c r="H3" i="2"/>
  <c r="O3" i="2"/>
  <c r="R4" i="2"/>
  <c r="Q4" i="2"/>
  <c r="S4" i="2"/>
  <c r="E4" i="2"/>
  <c r="H4" i="2"/>
  <c r="O4" i="2"/>
  <c r="R5" i="2"/>
  <c r="Q5" i="2"/>
  <c r="S5" i="2"/>
  <c r="E5" i="2"/>
  <c r="H5" i="2"/>
  <c r="O5" i="2"/>
  <c r="R6" i="2"/>
  <c r="Q6" i="2"/>
  <c r="S6" i="2"/>
  <c r="E6" i="2"/>
  <c r="H6" i="2"/>
  <c r="O6" i="2"/>
  <c r="R7" i="2"/>
  <c r="Q7" i="2"/>
  <c r="S7" i="2"/>
  <c r="E7" i="2"/>
  <c r="H7" i="2"/>
  <c r="O7" i="2"/>
  <c r="R8" i="2"/>
  <c r="Q8" i="2"/>
  <c r="S8" i="2"/>
  <c r="E8" i="2"/>
  <c r="H8" i="2"/>
  <c r="O8" i="2"/>
  <c r="R9" i="2"/>
  <c r="Q9" i="2"/>
  <c r="S9" i="2"/>
  <c r="E9" i="2"/>
  <c r="H9" i="2"/>
  <c r="O9" i="2"/>
  <c r="R10" i="2"/>
  <c r="Q10" i="2"/>
  <c r="S10" i="2"/>
  <c r="E10" i="2"/>
  <c r="H10" i="2"/>
  <c r="O10" i="2"/>
  <c r="R11" i="2"/>
  <c r="Q11" i="2"/>
  <c r="S11" i="2"/>
  <c r="E11" i="2"/>
  <c r="H11" i="2"/>
  <c r="O11" i="2"/>
  <c r="R12" i="2"/>
  <c r="Q12" i="2"/>
  <c r="S12" i="2"/>
  <c r="E12" i="2"/>
  <c r="H12" i="2"/>
  <c r="O12" i="2"/>
  <c r="R13" i="2"/>
  <c r="Q13" i="2"/>
  <c r="S13" i="2"/>
  <c r="E13" i="2"/>
  <c r="H13" i="2"/>
  <c r="O13" i="2"/>
  <c r="R14" i="2"/>
  <c r="Q14" i="2"/>
  <c r="S14" i="2"/>
  <c r="E14" i="2"/>
  <c r="H14" i="2"/>
  <c r="O14" i="2"/>
  <c r="R15" i="2"/>
  <c r="Q15" i="2"/>
  <c r="S15" i="2"/>
  <c r="E15" i="2"/>
  <c r="H15" i="2"/>
  <c r="O15" i="2"/>
  <c r="R16" i="2"/>
  <c r="Q16" i="2"/>
  <c r="S16" i="2"/>
  <c r="E16" i="2"/>
  <c r="H16" i="2"/>
  <c r="O16" i="2"/>
  <c r="R17" i="2"/>
  <c r="Q17" i="2"/>
  <c r="S17" i="2"/>
  <c r="E17" i="2"/>
  <c r="H17" i="2"/>
  <c r="O17" i="2"/>
  <c r="R18" i="2"/>
  <c r="Q18" i="2"/>
  <c r="S18" i="2"/>
  <c r="E18" i="2"/>
  <c r="H18" i="2"/>
  <c r="O18" i="2"/>
  <c r="R19" i="2"/>
  <c r="Q19" i="2"/>
  <c r="S19" i="2"/>
  <c r="E19" i="2"/>
  <c r="H19" i="2"/>
  <c r="O19" i="2"/>
  <c r="R20" i="2"/>
  <c r="Q20" i="2"/>
  <c r="S20" i="2"/>
  <c r="E20" i="2"/>
  <c r="H20" i="2"/>
  <c r="O20" i="2"/>
  <c r="R21" i="2"/>
  <c r="Q21" i="2"/>
  <c r="S21" i="2"/>
  <c r="E21" i="2"/>
  <c r="H21" i="2"/>
  <c r="O21" i="2"/>
  <c r="R22" i="2"/>
  <c r="Q22" i="2"/>
  <c r="S22" i="2"/>
  <c r="E22" i="2"/>
  <c r="H22" i="2"/>
  <c r="O22" i="2"/>
  <c r="R23" i="2"/>
  <c r="Q23" i="2"/>
  <c r="S23" i="2"/>
  <c r="E23" i="2"/>
  <c r="H23" i="2"/>
  <c r="O23" i="2"/>
  <c r="R24" i="2"/>
  <c r="Q24" i="2"/>
  <c r="S24" i="2"/>
  <c r="E24" i="2"/>
  <c r="H24" i="2"/>
  <c r="O24" i="2"/>
  <c r="R25" i="2"/>
  <c r="Q25" i="2"/>
  <c r="S25" i="2"/>
  <c r="E25" i="2"/>
  <c r="H25" i="2"/>
  <c r="O25" i="2"/>
  <c r="R26" i="2"/>
  <c r="Q26" i="2"/>
  <c r="S26" i="2"/>
  <c r="E26" i="2"/>
  <c r="H26" i="2"/>
  <c r="O26" i="2"/>
  <c r="R27" i="2"/>
  <c r="Q27" i="2"/>
  <c r="S27" i="2"/>
  <c r="E27" i="2"/>
  <c r="H27" i="2"/>
  <c r="O27" i="2"/>
  <c r="R28" i="2"/>
  <c r="Q28" i="2"/>
  <c r="S28" i="2"/>
  <c r="E28" i="2"/>
  <c r="H28" i="2"/>
  <c r="O28" i="2"/>
  <c r="R29" i="2"/>
  <c r="Q29" i="2"/>
  <c r="S29" i="2"/>
  <c r="E29" i="2"/>
  <c r="H29" i="2"/>
  <c r="O29" i="2"/>
  <c r="R30" i="2"/>
  <c r="Q30" i="2"/>
  <c r="S30" i="2"/>
  <c r="E30" i="2"/>
  <c r="H30" i="2"/>
  <c r="O30" i="2"/>
  <c r="R31" i="2"/>
  <c r="Q31" i="2"/>
  <c r="S31" i="2"/>
  <c r="E31" i="2"/>
  <c r="H31" i="2"/>
  <c r="O31" i="2"/>
  <c r="R32" i="2"/>
  <c r="Q32" i="2"/>
  <c r="S32" i="2"/>
  <c r="E32" i="2"/>
  <c r="H32" i="2"/>
  <c r="O32" i="2"/>
  <c r="R33" i="2"/>
  <c r="Q33" i="2"/>
  <c r="S33" i="2"/>
  <c r="E33" i="2"/>
  <c r="H33" i="2"/>
  <c r="O33" i="2"/>
  <c r="O35" i="2"/>
  <c r="H34" i="2"/>
  <c r="H36" i="2"/>
  <c r="H37" i="2"/>
  <c r="H38" i="2"/>
  <c r="H40" i="2"/>
  <c r="G3" i="2"/>
  <c r="N3" i="2"/>
  <c r="G4" i="2"/>
  <c r="N4" i="2"/>
  <c r="G5" i="2"/>
  <c r="N5" i="2"/>
  <c r="G6" i="2"/>
  <c r="N6" i="2"/>
  <c r="G7" i="2"/>
  <c r="N7" i="2"/>
  <c r="G8" i="2"/>
  <c r="N8" i="2"/>
  <c r="G9" i="2"/>
  <c r="N9" i="2"/>
  <c r="G10" i="2"/>
  <c r="N10" i="2"/>
  <c r="G11" i="2"/>
  <c r="N11" i="2"/>
  <c r="G12" i="2"/>
  <c r="N12" i="2"/>
  <c r="G13" i="2"/>
  <c r="N13" i="2"/>
  <c r="G14" i="2"/>
  <c r="N14" i="2"/>
  <c r="G15" i="2"/>
  <c r="N15" i="2"/>
  <c r="G16" i="2"/>
  <c r="N16" i="2"/>
  <c r="G17" i="2"/>
  <c r="N17" i="2"/>
  <c r="G18" i="2"/>
  <c r="N18" i="2"/>
  <c r="G19" i="2"/>
  <c r="N19" i="2"/>
  <c r="G20" i="2"/>
  <c r="N20" i="2"/>
  <c r="G21" i="2"/>
  <c r="N21" i="2"/>
  <c r="G22" i="2"/>
  <c r="N22" i="2"/>
  <c r="G23" i="2"/>
  <c r="N23" i="2"/>
  <c r="G24" i="2"/>
  <c r="N24" i="2"/>
  <c r="G25" i="2"/>
  <c r="N25" i="2"/>
  <c r="G26" i="2"/>
  <c r="N26" i="2"/>
  <c r="G27" i="2"/>
  <c r="N27" i="2"/>
  <c r="G28" i="2"/>
  <c r="N28" i="2"/>
  <c r="G29" i="2"/>
  <c r="N29" i="2"/>
  <c r="G30" i="2"/>
  <c r="N30" i="2"/>
  <c r="G31" i="2"/>
  <c r="N31" i="2"/>
  <c r="G32" i="2"/>
  <c r="N32" i="2"/>
  <c r="G33" i="2"/>
  <c r="N33" i="2"/>
  <c r="N35" i="2"/>
  <c r="G34" i="2"/>
  <c r="G36" i="2"/>
  <c r="G37" i="2"/>
  <c r="G38" i="2"/>
  <c r="G40" i="2"/>
  <c r="F3" i="2"/>
  <c r="M3" i="2"/>
  <c r="F4" i="2"/>
  <c r="M4" i="2"/>
  <c r="F5" i="2"/>
  <c r="M5" i="2"/>
  <c r="F6" i="2"/>
  <c r="M6" i="2"/>
  <c r="F7" i="2"/>
  <c r="M7" i="2"/>
  <c r="F8" i="2"/>
  <c r="M8" i="2"/>
  <c r="F9" i="2"/>
  <c r="M9" i="2"/>
  <c r="F10" i="2"/>
  <c r="M10" i="2"/>
  <c r="F11" i="2"/>
  <c r="M11" i="2"/>
  <c r="F12" i="2"/>
  <c r="M12" i="2"/>
  <c r="F13" i="2"/>
  <c r="M13" i="2"/>
  <c r="F14" i="2"/>
  <c r="M14" i="2"/>
  <c r="F15" i="2"/>
  <c r="M15" i="2"/>
  <c r="F16" i="2"/>
  <c r="M16" i="2"/>
  <c r="F17" i="2"/>
  <c r="M17" i="2"/>
  <c r="F18" i="2"/>
  <c r="M18" i="2"/>
  <c r="F19" i="2"/>
  <c r="M19" i="2"/>
  <c r="F20" i="2"/>
  <c r="M20" i="2"/>
  <c r="F21" i="2"/>
  <c r="M21" i="2"/>
  <c r="F22" i="2"/>
  <c r="M22" i="2"/>
  <c r="F23" i="2"/>
  <c r="M23" i="2"/>
  <c r="F24" i="2"/>
  <c r="M24" i="2"/>
  <c r="F25" i="2"/>
  <c r="M25" i="2"/>
  <c r="F26" i="2"/>
  <c r="M26" i="2"/>
  <c r="F27" i="2"/>
  <c r="M27" i="2"/>
  <c r="F28" i="2"/>
  <c r="M28" i="2"/>
  <c r="F29" i="2"/>
  <c r="M29" i="2"/>
  <c r="F30" i="2"/>
  <c r="M30" i="2"/>
  <c r="F31" i="2"/>
  <c r="M31" i="2"/>
  <c r="F32" i="2"/>
  <c r="M32" i="2"/>
  <c r="F33" i="2"/>
  <c r="M33" i="2"/>
  <c r="M35" i="2"/>
  <c r="F34" i="2"/>
  <c r="F36" i="2"/>
  <c r="F37" i="2"/>
  <c r="F38" i="2"/>
  <c r="F40" i="2"/>
  <c r="D3" i="2"/>
  <c r="L3" i="2"/>
  <c r="D4" i="2"/>
  <c r="L4" i="2"/>
  <c r="D5" i="2"/>
  <c r="L5" i="2"/>
  <c r="D6" i="2"/>
  <c r="L6" i="2"/>
  <c r="D7" i="2"/>
  <c r="L7" i="2"/>
  <c r="D8" i="2"/>
  <c r="L8" i="2"/>
  <c r="D9" i="2"/>
  <c r="L9" i="2"/>
  <c r="D10" i="2"/>
  <c r="L10" i="2"/>
  <c r="D11" i="2"/>
  <c r="L11" i="2"/>
  <c r="D12" i="2"/>
  <c r="L12" i="2"/>
  <c r="D13" i="2"/>
  <c r="L13" i="2"/>
  <c r="D14" i="2"/>
  <c r="L14" i="2"/>
  <c r="D15" i="2"/>
  <c r="L15" i="2"/>
  <c r="D16" i="2"/>
  <c r="L16" i="2"/>
  <c r="D17" i="2"/>
  <c r="L17" i="2"/>
  <c r="D18" i="2"/>
  <c r="L18" i="2"/>
  <c r="D19" i="2"/>
  <c r="L19" i="2"/>
  <c r="D20" i="2"/>
  <c r="L20" i="2"/>
  <c r="D21" i="2"/>
  <c r="L21" i="2"/>
  <c r="D22" i="2"/>
  <c r="L22" i="2"/>
  <c r="D23" i="2"/>
  <c r="L23" i="2"/>
  <c r="D24" i="2"/>
  <c r="L24" i="2"/>
  <c r="D25" i="2"/>
  <c r="L25" i="2"/>
  <c r="D26" i="2"/>
  <c r="L26" i="2"/>
  <c r="D27" i="2"/>
  <c r="L27" i="2"/>
  <c r="D28" i="2"/>
  <c r="L28" i="2"/>
  <c r="D29" i="2"/>
  <c r="L29" i="2"/>
  <c r="D30" i="2"/>
  <c r="L30" i="2"/>
  <c r="D31" i="2"/>
  <c r="L31" i="2"/>
  <c r="D32" i="2"/>
  <c r="L32" i="2"/>
  <c r="D33" i="2"/>
  <c r="L33" i="2"/>
  <c r="L35" i="2"/>
  <c r="E34" i="2"/>
  <c r="E36" i="2"/>
  <c r="E37" i="2"/>
  <c r="E38" i="2"/>
  <c r="E40" i="2"/>
  <c r="Y33" i="2"/>
  <c r="AB33" i="2"/>
  <c r="AA33" i="2"/>
  <c r="Z33" i="2"/>
  <c r="W33" i="2"/>
  <c r="V33" i="2"/>
  <c r="U33" i="2"/>
  <c r="Y32" i="2"/>
  <c r="AB32" i="2"/>
  <c r="AA32" i="2"/>
  <c r="Z32" i="2"/>
  <c r="W32" i="2"/>
  <c r="V32" i="2"/>
  <c r="U32" i="2"/>
  <c r="Y31" i="2"/>
  <c r="AB31" i="2"/>
  <c r="AA31" i="2"/>
  <c r="Z31" i="2"/>
  <c r="W31" i="2"/>
  <c r="V31" i="2"/>
  <c r="U31" i="2"/>
  <c r="Y30" i="2"/>
  <c r="AB30" i="2"/>
  <c r="AA30" i="2"/>
  <c r="Z30" i="2"/>
  <c r="W30" i="2"/>
  <c r="V30" i="2"/>
  <c r="U30" i="2"/>
  <c r="Y29" i="2"/>
  <c r="AB29" i="2"/>
  <c r="AA29" i="2"/>
  <c r="Z29" i="2"/>
  <c r="W29" i="2"/>
  <c r="V29" i="2"/>
  <c r="U29" i="2"/>
  <c r="Y28" i="2"/>
  <c r="AB28" i="2"/>
  <c r="AA28" i="2"/>
  <c r="Z28" i="2"/>
  <c r="W28" i="2"/>
  <c r="V28" i="2"/>
  <c r="U28" i="2"/>
  <c r="Y27" i="2"/>
  <c r="AB27" i="2"/>
  <c r="AA27" i="2"/>
  <c r="Z27" i="2"/>
  <c r="W27" i="2"/>
  <c r="V27" i="2"/>
  <c r="U27" i="2"/>
  <c r="Y26" i="2"/>
  <c r="AB26" i="2"/>
  <c r="AA26" i="2"/>
  <c r="Z26" i="2"/>
  <c r="W26" i="2"/>
  <c r="V26" i="2"/>
  <c r="U26" i="2"/>
  <c r="Y25" i="2"/>
  <c r="AB25" i="2"/>
  <c r="AA25" i="2"/>
  <c r="Z25" i="2"/>
  <c r="W25" i="2"/>
  <c r="V25" i="2"/>
  <c r="U25" i="2"/>
  <c r="Y24" i="2"/>
  <c r="AB24" i="2"/>
  <c r="AA24" i="2"/>
  <c r="Z24" i="2"/>
  <c r="W24" i="2"/>
  <c r="V24" i="2"/>
  <c r="U24" i="2"/>
  <c r="Y23" i="2"/>
  <c r="AB23" i="2"/>
  <c r="AA23" i="2"/>
  <c r="Z23" i="2"/>
  <c r="W23" i="2"/>
  <c r="V23" i="2"/>
  <c r="U23" i="2"/>
  <c r="Y22" i="2"/>
  <c r="AB22" i="2"/>
  <c r="AA22" i="2"/>
  <c r="Z22" i="2"/>
  <c r="W22" i="2"/>
  <c r="V22" i="2"/>
  <c r="U22" i="2"/>
  <c r="Y21" i="2"/>
  <c r="AB21" i="2"/>
  <c r="AA21" i="2"/>
  <c r="Z21" i="2"/>
  <c r="W21" i="2"/>
  <c r="V21" i="2"/>
  <c r="U21" i="2"/>
  <c r="Y20" i="2"/>
  <c r="AB20" i="2"/>
  <c r="AA20" i="2"/>
  <c r="Z20" i="2"/>
  <c r="W20" i="2"/>
  <c r="V20" i="2"/>
  <c r="U20" i="2"/>
  <c r="Y19" i="2"/>
  <c r="AB19" i="2"/>
  <c r="AA19" i="2"/>
  <c r="Z19" i="2"/>
  <c r="W19" i="2"/>
  <c r="V19" i="2"/>
  <c r="U19" i="2"/>
  <c r="Y18" i="2"/>
  <c r="AB18" i="2"/>
  <c r="AA18" i="2"/>
  <c r="Z18" i="2"/>
  <c r="W18" i="2"/>
  <c r="V18" i="2"/>
  <c r="U18" i="2"/>
  <c r="Y17" i="2"/>
  <c r="AB17" i="2"/>
  <c r="AA17" i="2"/>
  <c r="Z17" i="2"/>
  <c r="W17" i="2"/>
  <c r="V17" i="2"/>
  <c r="U17" i="2"/>
  <c r="Y16" i="2"/>
  <c r="AB16" i="2"/>
  <c r="AA16" i="2"/>
  <c r="Z16" i="2"/>
  <c r="W16" i="2"/>
  <c r="V16" i="2"/>
  <c r="U16" i="2"/>
  <c r="Y15" i="2"/>
  <c r="AB15" i="2"/>
  <c r="AA15" i="2"/>
  <c r="Z15" i="2"/>
  <c r="W15" i="2"/>
  <c r="V15" i="2"/>
  <c r="U15" i="2"/>
  <c r="Y14" i="2"/>
  <c r="AB14" i="2"/>
  <c r="AA14" i="2"/>
  <c r="Z14" i="2"/>
  <c r="W14" i="2"/>
  <c r="V14" i="2"/>
  <c r="U14" i="2"/>
  <c r="Y13" i="2"/>
  <c r="AB13" i="2"/>
  <c r="AA13" i="2"/>
  <c r="Z13" i="2"/>
  <c r="W13" i="2"/>
  <c r="V13" i="2"/>
  <c r="U13" i="2"/>
  <c r="Y12" i="2"/>
  <c r="AB12" i="2"/>
  <c r="AA12" i="2"/>
  <c r="Z12" i="2"/>
  <c r="W12" i="2"/>
  <c r="V12" i="2"/>
  <c r="U12" i="2"/>
  <c r="Y11" i="2"/>
  <c r="AB11" i="2"/>
  <c r="AA11" i="2"/>
  <c r="Z11" i="2"/>
  <c r="W11" i="2"/>
  <c r="V11" i="2"/>
  <c r="U11" i="2"/>
  <c r="Y10" i="2"/>
  <c r="AB10" i="2"/>
  <c r="AA10" i="2"/>
  <c r="Z10" i="2"/>
  <c r="W10" i="2"/>
  <c r="V10" i="2"/>
  <c r="U10" i="2"/>
  <c r="Y9" i="2"/>
  <c r="AB9" i="2"/>
  <c r="AA9" i="2"/>
  <c r="Z9" i="2"/>
  <c r="W9" i="2"/>
  <c r="V9" i="2"/>
  <c r="U9" i="2"/>
  <c r="Y8" i="2"/>
  <c r="AB8" i="2"/>
  <c r="AA8" i="2"/>
  <c r="Z8" i="2"/>
  <c r="W8" i="2"/>
  <c r="V8" i="2"/>
  <c r="U8" i="2"/>
  <c r="Y7" i="2"/>
  <c r="AB7" i="2"/>
  <c r="AA7" i="2"/>
  <c r="Z7" i="2"/>
  <c r="W7" i="2"/>
  <c r="V7" i="2"/>
  <c r="U7" i="2"/>
  <c r="Y6" i="2"/>
  <c r="AB6" i="2"/>
  <c r="AA6" i="2"/>
  <c r="Z6" i="2"/>
  <c r="W6" i="2"/>
  <c r="V6" i="2"/>
  <c r="U6" i="2"/>
  <c r="Y5" i="2"/>
  <c r="AB5" i="2"/>
  <c r="AA5" i="2"/>
  <c r="Z5" i="2"/>
  <c r="W5" i="2"/>
  <c r="V5" i="2"/>
  <c r="U5" i="2"/>
  <c r="Y4" i="2"/>
  <c r="AB4" i="2"/>
  <c r="AA4" i="2"/>
  <c r="Z4" i="2"/>
  <c r="W4" i="2"/>
  <c r="V4" i="2"/>
  <c r="U4" i="2"/>
  <c r="Y3" i="2"/>
  <c r="AB3" i="2"/>
  <c r="AA3" i="2"/>
  <c r="Z3" i="2"/>
  <c r="W3" i="2"/>
  <c r="V3" i="2"/>
  <c r="U3" i="2"/>
</calcChain>
</file>

<file path=xl/sharedStrings.xml><?xml version="1.0" encoding="utf-8"?>
<sst xmlns="http://schemas.openxmlformats.org/spreadsheetml/2006/main" count="59" uniqueCount="40">
  <si>
    <t>HPF</t>
  </si>
  <si>
    <t>LPF</t>
  </si>
  <si>
    <t>Tilt</t>
  </si>
  <si>
    <t>Z</t>
  </si>
  <si>
    <t>A</t>
  </si>
  <si>
    <t>B</t>
  </si>
  <si>
    <t>C</t>
  </si>
  <si>
    <t>f2</t>
  </si>
  <si>
    <t>1k</t>
  </si>
  <si>
    <t>1k25</t>
  </si>
  <si>
    <t>1k6</t>
  </si>
  <si>
    <t>2k</t>
  </si>
  <si>
    <t>2k5</t>
  </si>
  <si>
    <t>3k15</t>
  </si>
  <si>
    <t>4k</t>
  </si>
  <si>
    <t>5k</t>
  </si>
  <si>
    <t>6k3</t>
  </si>
  <si>
    <t>8k</t>
  </si>
  <si>
    <t>10k</t>
  </si>
  <si>
    <t>12k5</t>
  </si>
  <si>
    <t>16k</t>
  </si>
  <si>
    <t>20k</t>
  </si>
  <si>
    <t>SUM</t>
  </si>
  <si>
    <t>find max</t>
  </si>
  <si>
    <t>max index</t>
  </si>
  <si>
    <t>f max</t>
  </si>
  <si>
    <t>order</t>
  </si>
  <si>
    <t>slope</t>
  </si>
  <si>
    <t>SETTINGS</t>
  </si>
  <si>
    <t>TILT</t>
  </si>
  <si>
    <t>freq</t>
  </si>
  <si>
    <t>display</t>
  </si>
  <si>
    <t>offset (dB)</t>
  </si>
  <si>
    <t>variance (dB)</t>
  </si>
  <si>
    <t>PLOT</t>
  </si>
  <si>
    <t>level (dB SPL)</t>
  </si>
  <si>
    <t>Copyright © 2017 Merlijn van Veen. All Rights Reserved.</t>
  </si>
  <si>
    <t>info@merlijnvanveen.nl</t>
  </si>
  <si>
    <t>CREDITS</t>
  </si>
  <si>
    <t>Contact: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</si>
</sst>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\ &quot;dB&quot;"/>
    <numFmt numFmtId="166" formatCode="0\ &quot;Hz&quot;"/>
  </numFmts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left"/>
    </xf>
    <xf numFmtId="165" fontId="0" fillId="6" borderId="0" xfId="0" applyNumberForma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166" fontId="0" fillId="6" borderId="0" xfId="0" applyNumberFormat="1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3" fillId="2" borderId="0" xfId="1" applyFill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A6A6A6"/>
      <color rgb="FF868686"/>
      <color rgb="FFC3D69B"/>
      <color rgb="FFFF8000"/>
      <color rgb="FFFFFF00"/>
      <color rgb="FF0000FF"/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Weighting Curve Inspector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Calc!$E$40</c:f>
              <c:strCache>
                <c:ptCount val="1"/>
                <c:pt idx="0">
                  <c:v> 109 dB(Z) [max 94 dB(Z) @ 20 Hz]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Calc!$B$3:$B$34</c:f>
              <c:strCache>
                <c:ptCount val="32"/>
                <c:pt idx="0">
                  <c:v>20</c:v>
                </c:pt>
                <c:pt idx="1">
                  <c:v>25</c:v>
                </c:pt>
                <c:pt idx="2">
                  <c:v>31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  <c:pt idx="29">
                  <c:v>16k</c:v>
                </c:pt>
                <c:pt idx="30">
                  <c:v>20k</c:v>
                </c:pt>
                <c:pt idx="31">
                  <c:v>SUM</c:v>
                </c:pt>
              </c:strCache>
            </c:strRef>
          </c:cat>
          <c:val>
            <c:numRef>
              <c:f>Calc!$E$3:$E$34</c:f>
              <c:numCache>
                <c:formatCode>General</c:formatCode>
                <c:ptCount val="32"/>
                <c:pt idx="0">
                  <c:v>94.0</c:v>
                </c:pt>
                <c:pt idx="1">
                  <c:v>94.0</c:v>
                </c:pt>
                <c:pt idx="2">
                  <c:v>94.0</c:v>
                </c:pt>
                <c:pt idx="3">
                  <c:v>94.0</c:v>
                </c:pt>
                <c:pt idx="4">
                  <c:v>94.0</c:v>
                </c:pt>
                <c:pt idx="5">
                  <c:v>94.0</c:v>
                </c:pt>
                <c:pt idx="6">
                  <c:v>94.0</c:v>
                </c:pt>
                <c:pt idx="7">
                  <c:v>94.0</c:v>
                </c:pt>
                <c:pt idx="8">
                  <c:v>94.0</c:v>
                </c:pt>
                <c:pt idx="9">
                  <c:v>94.0</c:v>
                </c:pt>
                <c:pt idx="10">
                  <c:v>94.0</c:v>
                </c:pt>
                <c:pt idx="11">
                  <c:v>94.0</c:v>
                </c:pt>
                <c:pt idx="12">
                  <c:v>94.0</c:v>
                </c:pt>
                <c:pt idx="13">
                  <c:v>94.0</c:v>
                </c:pt>
                <c:pt idx="14">
                  <c:v>94.0</c:v>
                </c:pt>
                <c:pt idx="15">
                  <c:v>94.0</c:v>
                </c:pt>
                <c:pt idx="16">
                  <c:v>94.0</c:v>
                </c:pt>
                <c:pt idx="17">
                  <c:v>94.0</c:v>
                </c:pt>
                <c:pt idx="18">
                  <c:v>94.0</c:v>
                </c:pt>
                <c:pt idx="19">
                  <c:v>94.0</c:v>
                </c:pt>
                <c:pt idx="20">
                  <c:v>94.0</c:v>
                </c:pt>
                <c:pt idx="21">
                  <c:v>94.0</c:v>
                </c:pt>
                <c:pt idx="22">
                  <c:v>94.0</c:v>
                </c:pt>
                <c:pt idx="23">
                  <c:v>94.0</c:v>
                </c:pt>
                <c:pt idx="24">
                  <c:v>94.0</c:v>
                </c:pt>
                <c:pt idx="25">
                  <c:v>94.0</c:v>
                </c:pt>
                <c:pt idx="26">
                  <c:v>94.0</c:v>
                </c:pt>
                <c:pt idx="27">
                  <c:v>94.0</c:v>
                </c:pt>
                <c:pt idx="28">
                  <c:v>94.0</c:v>
                </c:pt>
                <c:pt idx="29">
                  <c:v>94.0</c:v>
                </c:pt>
                <c:pt idx="30">
                  <c:v>94.0</c:v>
                </c:pt>
                <c:pt idx="31" formatCode="#,#00">
                  <c:v>108.9136169383427</c:v>
                </c:pt>
              </c:numCache>
            </c:numRef>
          </c:val>
        </c:ser>
        <c:ser>
          <c:idx val="1"/>
          <c:order val="1"/>
          <c:tx>
            <c:strRef>
              <c:f>Calc!$F$40</c:f>
              <c:strCache>
                <c:ptCount val="1"/>
                <c:pt idx="0">
                  <c:v> 106 dB(A) [max 95 dB(A) @ 2k5 Hz]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Calc!$B$3:$B$34</c:f>
              <c:strCache>
                <c:ptCount val="32"/>
                <c:pt idx="0">
                  <c:v>20</c:v>
                </c:pt>
                <c:pt idx="1">
                  <c:v>25</c:v>
                </c:pt>
                <c:pt idx="2">
                  <c:v>31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  <c:pt idx="29">
                  <c:v>16k</c:v>
                </c:pt>
                <c:pt idx="30">
                  <c:v>20k</c:v>
                </c:pt>
                <c:pt idx="31">
                  <c:v>SUM</c:v>
                </c:pt>
              </c:strCache>
            </c:strRef>
          </c:cat>
          <c:val>
            <c:numRef>
              <c:f>Calc!$F$3:$F$34</c:f>
              <c:numCache>
                <c:formatCode>General</c:formatCode>
                <c:ptCount val="32"/>
                <c:pt idx="0">
                  <c:v>43.60534313753769</c:v>
                </c:pt>
                <c:pt idx="1">
                  <c:v>49.34962363526355</c:v>
                </c:pt>
                <c:pt idx="2">
                  <c:v>54.6079439399658</c:v>
                </c:pt>
                <c:pt idx="3">
                  <c:v>59.41345199879066</c:v>
                </c:pt>
                <c:pt idx="4">
                  <c:v>63.81180457498068</c:v>
                </c:pt>
                <c:pt idx="5">
                  <c:v>67.84237086850786</c:v>
                </c:pt>
                <c:pt idx="6">
                  <c:v>71.52987195649773</c:v>
                </c:pt>
                <c:pt idx="7">
                  <c:v>74.88799487584637</c:v>
                </c:pt>
                <c:pt idx="8">
                  <c:v>77.92964379036617</c:v>
                </c:pt>
                <c:pt idx="9">
                  <c:v>80.67525753813297</c:v>
                </c:pt>
                <c:pt idx="10">
                  <c:v>83.15294688152181</c:v>
                </c:pt>
                <c:pt idx="11">
                  <c:v>85.3909635257046</c:v>
                </c:pt>
                <c:pt idx="12">
                  <c:v>87.4082451693913</c:v>
                </c:pt>
                <c:pt idx="13">
                  <c:v>89.20872752210606</c:v>
                </c:pt>
                <c:pt idx="14">
                  <c:v>90.78221901364147</c:v>
                </c:pt>
                <c:pt idx="15">
                  <c:v>92.1119289857829</c:v>
                </c:pt>
                <c:pt idx="16">
                  <c:v>93.18600193626797</c:v>
                </c:pt>
                <c:pt idx="17">
                  <c:v>94.007427208222</c:v>
                </c:pt>
                <c:pt idx="18">
                  <c:v>94.5964369892771</c:v>
                </c:pt>
                <c:pt idx="19">
                  <c:v>94.98416192278752</c:v>
                </c:pt>
                <c:pt idx="20">
                  <c:v>95.20189793149763</c:v>
                </c:pt>
                <c:pt idx="21">
                  <c:v>95.27132957332031</c:v>
                </c:pt>
                <c:pt idx="22">
                  <c:v>95.19802138793372</c:v>
                </c:pt>
                <c:pt idx="23">
                  <c:v>94.96772262649835</c:v>
                </c:pt>
                <c:pt idx="24">
                  <c:v>94.5446600050329</c:v>
                </c:pt>
                <c:pt idx="25">
                  <c:v>93.87244285704945</c:v>
                </c:pt>
                <c:pt idx="26">
                  <c:v>92.88002902249782</c:v>
                </c:pt>
                <c:pt idx="27">
                  <c:v>91.49539936573107</c:v>
                </c:pt>
                <c:pt idx="28">
                  <c:v>89.66587834647854</c:v>
                </c:pt>
                <c:pt idx="29">
                  <c:v>87.3771044878545</c:v>
                </c:pt>
                <c:pt idx="30">
                  <c:v>84.65943518841476</c:v>
                </c:pt>
                <c:pt idx="31" formatCode="#,#00">
                  <c:v>105.9280302837857</c:v>
                </c:pt>
              </c:numCache>
            </c:numRef>
          </c:val>
        </c:ser>
        <c:ser>
          <c:idx val="2"/>
          <c:order val="2"/>
          <c:tx>
            <c:strRef>
              <c:f>Calc!$G$40</c:f>
              <c:strCache>
                <c:ptCount val="1"/>
                <c:pt idx="0">
                  <c:v> 106 dB(B) [max 94 dB(B) @ 1k25 Hz]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strRef>
              <c:f>Calc!$B$3:$B$34</c:f>
              <c:strCache>
                <c:ptCount val="32"/>
                <c:pt idx="0">
                  <c:v>20</c:v>
                </c:pt>
                <c:pt idx="1">
                  <c:v>25</c:v>
                </c:pt>
                <c:pt idx="2">
                  <c:v>31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  <c:pt idx="29">
                  <c:v>16k</c:v>
                </c:pt>
                <c:pt idx="30">
                  <c:v>20k</c:v>
                </c:pt>
                <c:pt idx="31">
                  <c:v>SUM</c:v>
                </c:pt>
              </c:strCache>
            </c:strRef>
          </c:cat>
          <c:val>
            <c:numRef>
              <c:f>Calc!$G$3:$G$34</c:f>
              <c:numCache>
                <c:formatCode>General</c:formatCode>
                <c:ptCount val="32"/>
                <c:pt idx="0">
                  <c:v>69.8402486012938</c:v>
                </c:pt>
                <c:pt idx="1">
                  <c:v>73.63062590861368</c:v>
                </c:pt>
                <c:pt idx="2">
                  <c:v>76.95950393808226</c:v>
                </c:pt>
                <c:pt idx="3">
                  <c:v>79.87099935086292</c:v>
                </c:pt>
                <c:pt idx="4">
                  <c:v>82.42420940834435</c:v>
                </c:pt>
                <c:pt idx="5">
                  <c:v>84.67230791099162</c:v>
                </c:pt>
                <c:pt idx="6">
                  <c:v>86.64960533965474</c:v>
                </c:pt>
                <c:pt idx="7">
                  <c:v>88.36900047830497</c:v>
                </c:pt>
                <c:pt idx="8">
                  <c:v>89.8284690468015</c:v>
                </c:pt>
                <c:pt idx="9">
                  <c:v>91.02339162284954</c:v>
                </c:pt>
                <c:pt idx="10">
                  <c:v>91.9593087351527</c:v>
                </c:pt>
                <c:pt idx="11">
                  <c:v>92.65863816196622</c:v>
                </c:pt>
                <c:pt idx="12">
                  <c:v>93.15831353936012</c:v>
                </c:pt>
                <c:pt idx="13">
                  <c:v>93.5014084507231</c:v>
                </c:pt>
                <c:pt idx="14">
                  <c:v>93.72858064898234</c:v>
                </c:pt>
                <c:pt idx="15">
                  <c:v>93.87294000097302</c:v>
                </c:pt>
                <c:pt idx="16">
                  <c:v>93.95849203843311</c:v>
                </c:pt>
                <c:pt idx="17">
                  <c:v>94.00064167336951</c:v>
                </c:pt>
                <c:pt idx="18">
                  <c:v>94.00726979537834</c:v>
                </c:pt>
                <c:pt idx="19">
                  <c:v>93.97947473809512</c:v>
                </c:pt>
                <c:pt idx="20">
                  <c:v>93.91154037091814</c:v>
                </c:pt>
                <c:pt idx="21">
                  <c:v>93.78994472218774</c:v>
                </c:pt>
                <c:pt idx="22">
                  <c:v>93.5913839775658</c:v>
                </c:pt>
                <c:pt idx="23">
                  <c:v>93.28005404902477</c:v>
                </c:pt>
                <c:pt idx="24">
                  <c:v>92.80503392995094</c:v>
                </c:pt>
                <c:pt idx="25">
                  <c:v>92.09969448624313</c:v>
                </c:pt>
                <c:pt idx="26">
                  <c:v>91.08624452396105</c:v>
                </c:pt>
                <c:pt idx="27">
                  <c:v>89.68828669368482</c:v>
                </c:pt>
                <c:pt idx="28">
                  <c:v>87.85033401135475</c:v>
                </c:pt>
                <c:pt idx="29">
                  <c:v>85.55623127551401</c:v>
                </c:pt>
                <c:pt idx="30">
                  <c:v>82.83519614609727</c:v>
                </c:pt>
                <c:pt idx="31" formatCode="#,#00">
                  <c:v>106.3080394413458</c:v>
                </c:pt>
              </c:numCache>
            </c:numRef>
          </c:val>
        </c:ser>
        <c:ser>
          <c:idx val="3"/>
          <c:order val="3"/>
          <c:tx>
            <c:strRef>
              <c:f>Calc!$H$40</c:f>
              <c:strCache>
                <c:ptCount val="1"/>
                <c:pt idx="0">
                  <c:v> 108 dB(C) [max 94 dB(C) @ 500 Hz]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Calc!$B$3:$B$34</c:f>
              <c:strCache>
                <c:ptCount val="32"/>
                <c:pt idx="0">
                  <c:v>20</c:v>
                </c:pt>
                <c:pt idx="1">
                  <c:v>25</c:v>
                </c:pt>
                <c:pt idx="2">
                  <c:v>31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  <c:pt idx="29">
                  <c:v>16k</c:v>
                </c:pt>
                <c:pt idx="30">
                  <c:v>20k</c:v>
                </c:pt>
                <c:pt idx="31">
                  <c:v>SUM</c:v>
                </c:pt>
              </c:strCache>
            </c:strRef>
          </c:cat>
          <c:val>
            <c:numRef>
              <c:f>Calc!$H$3:$H$34</c:f>
              <c:numCache>
                <c:formatCode>General</c:formatCode>
                <c:ptCount val="32"/>
                <c:pt idx="0">
                  <c:v>87.77883827232617</c:v>
                </c:pt>
                <c:pt idx="1">
                  <c:v>89.60884511018267</c:v>
                </c:pt>
                <c:pt idx="2">
                  <c:v>90.99980023759086</c:v>
                </c:pt>
                <c:pt idx="3">
                  <c:v>92.00789898718182</c:v>
                </c:pt>
                <c:pt idx="4">
                  <c:v>92.7099450014671</c:v>
                </c:pt>
                <c:pt idx="5">
                  <c:v>93.183957255233</c:v>
                </c:pt>
                <c:pt idx="6">
                  <c:v>93.49684422906763</c:v>
                </c:pt>
                <c:pt idx="7">
                  <c:v>93.70009902348281</c:v>
                </c:pt>
                <c:pt idx="8">
                  <c:v>93.83063434065087</c:v>
                </c:pt>
                <c:pt idx="9">
                  <c:v>93.913695818097</c:v>
                </c:pt>
                <c:pt idx="10">
                  <c:v>93.96600279377166</c:v>
                </c:pt>
                <c:pt idx="11">
                  <c:v>93.99835308248159</c:v>
                </c:pt>
                <c:pt idx="12">
                  <c:v>94.0175307419671</c:v>
                </c:pt>
                <c:pt idx="13">
                  <c:v>94.02759609957821</c:v>
                </c:pt>
                <c:pt idx="14">
                  <c:v>94.03069179978201</c:v>
                </c:pt>
                <c:pt idx="15">
                  <c:v>94.02747844386535</c:v>
                </c:pt>
                <c:pt idx="16">
                  <c:v>94.01727033856967</c:v>
                </c:pt>
                <c:pt idx="17">
                  <c:v>93.99789460459358</c:v>
                </c:pt>
                <c:pt idx="18">
                  <c:v>93.96524952500372</c:v>
                </c:pt>
                <c:pt idx="19">
                  <c:v>93.91249076316286</c:v>
                </c:pt>
                <c:pt idx="20">
                  <c:v>93.82873120950757</c:v>
                </c:pt>
                <c:pt idx="21">
                  <c:v>93.69712079081278</c:v>
                </c:pt>
                <c:pt idx="22">
                  <c:v>93.4922292502646</c:v>
                </c:pt>
                <c:pt idx="23">
                  <c:v>93.17690010593859</c:v>
                </c:pt>
                <c:pt idx="24">
                  <c:v>92.6993547561128</c:v>
                </c:pt>
                <c:pt idx="25">
                  <c:v>91.99242124369121</c:v>
                </c:pt>
                <c:pt idx="26">
                  <c:v>90.97796519091062</c:v>
                </c:pt>
                <c:pt idx="27">
                  <c:v>89.57937244050122</c:v>
                </c:pt>
                <c:pt idx="28">
                  <c:v>87.74101910288446</c:v>
                </c:pt>
                <c:pt idx="29">
                  <c:v>85.44666355162843</c:v>
                </c:pt>
                <c:pt idx="30">
                  <c:v>82.72546889889585</c:v>
                </c:pt>
                <c:pt idx="31" formatCode="#,#00">
                  <c:v>107.6842669576183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364135088"/>
        <c:axId val="-488772208"/>
      </c:barChart>
      <c:catAx>
        <c:axId val="-36413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88772208"/>
        <c:crosses val="autoZero"/>
        <c:auto val="1"/>
        <c:lblAlgn val="ctr"/>
        <c:lblOffset val="100"/>
        <c:noMultiLvlLbl val="0"/>
      </c:catAx>
      <c:valAx>
        <c:axId val="-488772208"/>
        <c:scaling>
          <c:orientation val="minMax"/>
          <c:min val="60.0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dB SPL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64135088"/>
        <c:crosses val="autoZero"/>
        <c:crossBetween val="between"/>
        <c:majorUnit val="6.0"/>
        <c:minorUnit val="3.0"/>
      </c:valAx>
      <c:spPr>
        <a:blipFill dpi="0"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tile tx="0" ty="0" sx="100000" sy="100000" flip="none" algn="tl"/>
        </a:blipFill>
        <a:ln>
          <a:solidFill>
            <a:srgbClr val="868686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3D69B"/>
    </a:solidFill>
    <a:ln w="9525" cap="flat" cmpd="sng" algn="ctr">
      <a:solidFill>
        <a:srgbClr val="868686"/>
      </a:solidFill>
      <a:round/>
    </a:ln>
    <a:effectLst/>
  </c:spPr>
  <c:txPr>
    <a:bodyPr/>
    <a:lstStyle/>
    <a:p>
      <a:pPr>
        <a:defRPr sz="2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24</xdr:col>
      <xdr:colOff>0</xdr:colOff>
      <xdr:row>49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merlijnvanveen.n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"/>
  <sheetViews>
    <sheetView tabSelected="1" workbookViewId="0">
      <selection activeCell="D4" sqref="D4"/>
    </sheetView>
  </sheetViews>
  <sheetFormatPr baseColWidth="10" defaultRowHeight="16" x14ac:dyDescent="0.2"/>
  <cols>
    <col min="1" max="1" width="12.5" bestFit="1" customWidth="1"/>
    <col min="3" max="3" width="11.83203125" bestFit="1" customWidth="1"/>
    <col min="7" max="7" width="12.1640625" bestFit="1" customWidth="1"/>
    <col min="11" max="11" width="12.1640625" bestFit="1" customWidth="1"/>
  </cols>
  <sheetData>
    <row r="2" spans="2:24" x14ac:dyDescent="0.2">
      <c r="B2" s="4" t="s">
        <v>28</v>
      </c>
      <c r="C2" s="5"/>
      <c r="D2" s="5"/>
      <c r="F2" s="4" t="s">
        <v>34</v>
      </c>
      <c r="G2" s="6" t="s">
        <v>32</v>
      </c>
      <c r="H2" s="6" t="s">
        <v>31</v>
      </c>
      <c r="J2" s="4" t="s">
        <v>0</v>
      </c>
      <c r="K2" s="5"/>
      <c r="L2" s="15">
        <v>0</v>
      </c>
      <c r="N2" s="4" t="s">
        <v>1</v>
      </c>
      <c r="O2" s="5"/>
      <c r="P2" s="15">
        <v>0</v>
      </c>
      <c r="R2" s="4" t="s">
        <v>29</v>
      </c>
      <c r="S2" s="5"/>
      <c r="T2" s="15">
        <v>0</v>
      </c>
      <c r="V2" s="12" t="s">
        <v>38</v>
      </c>
      <c r="W2" s="11"/>
      <c r="X2" s="11"/>
    </row>
    <row r="3" spans="2:24" x14ac:dyDescent="0.2">
      <c r="B3" s="2"/>
      <c r="C3" s="2"/>
      <c r="D3" s="2"/>
      <c r="F3" s="7" t="s">
        <v>4</v>
      </c>
      <c r="G3" s="13">
        <v>0</v>
      </c>
      <c r="H3" s="14">
        <v>1</v>
      </c>
      <c r="J3" s="2"/>
      <c r="K3" s="2"/>
      <c r="L3" s="2"/>
      <c r="N3" s="2"/>
      <c r="O3" s="2"/>
      <c r="P3" s="2"/>
      <c r="R3" s="2"/>
      <c r="S3" s="2"/>
      <c r="T3" s="2"/>
      <c r="V3" s="10"/>
      <c r="W3" s="2"/>
      <c r="X3" s="2"/>
    </row>
    <row r="4" spans="2:24" x14ac:dyDescent="0.2">
      <c r="B4" s="3" t="s">
        <v>35</v>
      </c>
      <c r="C4" s="2"/>
      <c r="D4" s="13">
        <v>94</v>
      </c>
      <c r="F4" s="8" t="s">
        <v>5</v>
      </c>
      <c r="G4" s="13">
        <v>0</v>
      </c>
      <c r="H4" s="14">
        <v>1</v>
      </c>
      <c r="J4" s="3" t="s">
        <v>30</v>
      </c>
      <c r="K4" s="2"/>
      <c r="L4" s="16">
        <f>125/4</f>
        <v>31.25</v>
      </c>
      <c r="N4" s="3" t="s">
        <v>30</v>
      </c>
      <c r="O4" s="2"/>
      <c r="P4" s="16">
        <v>4000</v>
      </c>
      <c r="R4" s="3" t="s">
        <v>30</v>
      </c>
      <c r="S4" s="2"/>
      <c r="T4" s="16">
        <v>500</v>
      </c>
      <c r="V4" s="10" t="s">
        <v>36</v>
      </c>
      <c r="W4" s="2"/>
      <c r="X4" s="2"/>
    </row>
    <row r="5" spans="2:24" x14ac:dyDescent="0.2">
      <c r="B5" s="3" t="s">
        <v>33</v>
      </c>
      <c r="C5" s="2"/>
      <c r="D5" s="13">
        <v>0</v>
      </c>
      <c r="F5" s="9" t="s">
        <v>6</v>
      </c>
      <c r="G5" s="13">
        <v>0</v>
      </c>
      <c r="H5" s="14">
        <v>1</v>
      </c>
      <c r="J5" s="3" t="s">
        <v>26</v>
      </c>
      <c r="K5" s="2"/>
      <c r="L5" s="17">
        <v>8</v>
      </c>
      <c r="N5" s="3" t="s">
        <v>26</v>
      </c>
      <c r="O5" s="2"/>
      <c r="P5" s="17">
        <v>1</v>
      </c>
      <c r="R5" s="3" t="s">
        <v>27</v>
      </c>
      <c r="S5" s="2"/>
      <c r="T5" s="13">
        <v>-6</v>
      </c>
      <c r="V5" s="10" t="s">
        <v>39</v>
      </c>
      <c r="W5" s="18" t="s">
        <v>37</v>
      </c>
      <c r="X5" s="2"/>
    </row>
  </sheetData>
  <sheetProtection password="C78D" sheet="1" objects="1" scenarios="1" selectLockedCells="1"/>
  <hyperlinks>
    <hyperlink ref="W5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0"/>
  <sheetViews>
    <sheetView workbookViewId="0"/>
  </sheetViews>
  <sheetFormatPr baseColWidth="10" defaultRowHeight="16" x14ac:dyDescent="0.2"/>
  <sheetData>
    <row r="2" spans="2:28" x14ac:dyDescent="0.2">
      <c r="E2" t="s">
        <v>3</v>
      </c>
      <c r="F2" t="s">
        <v>4</v>
      </c>
      <c r="G2" t="s">
        <v>5</v>
      </c>
      <c r="H2" t="s">
        <v>6</v>
      </c>
      <c r="L2" t="s">
        <v>3</v>
      </c>
      <c r="M2" t="s">
        <v>4</v>
      </c>
      <c r="N2" t="s">
        <v>5</v>
      </c>
      <c r="O2" t="s">
        <v>6</v>
      </c>
      <c r="Q2" t="s">
        <v>0</v>
      </c>
      <c r="R2" t="s">
        <v>1</v>
      </c>
      <c r="S2" t="s">
        <v>2</v>
      </c>
      <c r="U2" t="s">
        <v>4</v>
      </c>
      <c r="V2" t="s">
        <v>5</v>
      </c>
      <c r="W2" t="s">
        <v>6</v>
      </c>
      <c r="Y2" t="s">
        <v>7</v>
      </c>
      <c r="Z2" t="s">
        <v>4</v>
      </c>
      <c r="AA2" t="s">
        <v>5</v>
      </c>
      <c r="AB2" t="s">
        <v>6</v>
      </c>
    </row>
    <row r="3" spans="2:28" x14ac:dyDescent="0.2">
      <c r="B3">
        <v>20</v>
      </c>
      <c r="C3">
        <v>0</v>
      </c>
      <c r="D3">
        <f t="shared" ref="D3:D33" si="0">20*10^(C3/10)</f>
        <v>20</v>
      </c>
      <c r="E3">
        <f ca="1">(Dashboard!$D$4-(Dashboard!$D$5/2))+Dashboard!$D$5*RAND()+R3+Q3+S3</f>
        <v>94</v>
      </c>
      <c r="F3">
        <f ca="1">IF(Dashboard!$H$3=0,NA(),$E3+U3+Dashboard!$G$3)</f>
        <v>43.605343137537687</v>
      </c>
      <c r="G3">
        <f ca="1">IF(Dashboard!$H$4=0,NA(),$E3+V3+Dashboard!$G$4)</f>
        <v>69.840248601293808</v>
      </c>
      <c r="H3">
        <f ca="1">IF(Dashboard!$H$5=0,NA(),$E3+W3+Dashboard!$G$5)</f>
        <v>87.778838272326169</v>
      </c>
      <c r="L3">
        <f t="shared" ref="L3:L33" ca="1" si="1">10^(E3/10)</f>
        <v>2511886431.5095868</v>
      </c>
      <c r="M3">
        <f t="shared" ref="M3:M33" ca="1" si="2">10^(F3/10)</f>
        <v>22936.878483404209</v>
      </c>
      <c r="N3">
        <f t="shared" ref="N3:N33" ca="1" si="3">10^(G3/10)</f>
        <v>9638841.9724701196</v>
      </c>
      <c r="O3">
        <f t="shared" ref="O3:O33" ca="1" si="4">10^(H3/10)</f>
        <v>599630654.98981178</v>
      </c>
      <c r="Q3">
        <f>20*LOG((1/SQRT(1+(Dashboard!$L$4/$D3)^(2*Dashboard!$L$5)))^Dashboard!$L$2)</f>
        <v>0</v>
      </c>
      <c r="R3">
        <f>20*LOG((1/SQRT(1+($D3/Dashboard!$P$4)^(2*Dashboard!$P$5)))^Dashboard!$P$2)</f>
        <v>0</v>
      </c>
      <c r="S3">
        <f>(Dashboard!$T$2*Dashboard!$T$5*LN(D3/Dashboard!$T$4)/LN(2))</f>
        <v>0</v>
      </c>
      <c r="U3">
        <f t="shared" ref="U3:U33" si="5">2+20*LOG(Z3)</f>
        <v>-50.394656862462313</v>
      </c>
      <c r="V3">
        <f t="shared" ref="V3:V33" si="6">0.17+20*LOG(AA3)</f>
        <v>-24.159751398706184</v>
      </c>
      <c r="W3">
        <f t="shared" ref="W3:W33" si="7">0.06+20*LOG(AB3)</f>
        <v>-6.2211617276738354</v>
      </c>
      <c r="Y3">
        <f t="shared" ref="Y3:Y33" si="8">D3^2</f>
        <v>400</v>
      </c>
      <c r="Z3">
        <f t="shared" ref="Z3:Z33" si="9">(12200^2*Y3^2)/((Y3+20.6^2)*SQRT((Y3+107.7^2)*(Y3+737.9^2))*(Y3+12200^2))</f>
        <v>2.4003090185150534E-3</v>
      </c>
      <c r="AA3">
        <f t="shared" ref="AA3:AA33" si="10">(12200^2*D3^3)/((Y3+20.6^2)*SQRT((Y3+158.5^2))*(Y3+12200^2))</f>
        <v>6.0745264868813403E-2</v>
      </c>
      <c r="AB3">
        <f t="shared" ref="AB3:AB33" si="11">(12200^2*Y3)/((Y3+20.6^2)*(Y3+12200^2))</f>
        <v>0.48522359772798873</v>
      </c>
    </row>
    <row r="4" spans="2:28" x14ac:dyDescent="0.2">
      <c r="B4">
        <v>25</v>
      </c>
      <c r="C4">
        <v>1</v>
      </c>
      <c r="D4">
        <f t="shared" si="0"/>
        <v>25.178508235883346</v>
      </c>
      <c r="E4">
        <f ca="1">(Dashboard!$D$4-(Dashboard!$D$5/2))+Dashboard!$D$5*RAND()+R4+Q4+S4</f>
        <v>94</v>
      </c>
      <c r="F4">
        <f ca="1">IF(Dashboard!$H$3=0,NA(),$E4+U4+Dashboard!$G$3)</f>
        <v>49.349623635263548</v>
      </c>
      <c r="G4">
        <f ca="1">IF(Dashboard!$H$4=0,NA(),$E4+V4+Dashboard!$G$4)</f>
        <v>73.630625908613681</v>
      </c>
      <c r="H4">
        <f ca="1">IF(Dashboard!$H$5=0,NA(),$E4+W4+Dashboard!$G$5)</f>
        <v>89.608845110182671</v>
      </c>
      <c r="L4">
        <f t="shared" ca="1" si="1"/>
        <v>2511886431.5095868</v>
      </c>
      <c r="M4">
        <f t="shared" ca="1" si="2"/>
        <v>86091.914068034384</v>
      </c>
      <c r="N4">
        <f t="shared" ca="1" si="3"/>
        <v>23070796.62891835</v>
      </c>
      <c r="O4">
        <f t="shared" ca="1" si="4"/>
        <v>913870189.86280644</v>
      </c>
      <c r="Q4">
        <f>20*LOG((1/SQRT(1+(Dashboard!$L$4/$D4)^(2*Dashboard!$L$5)))^Dashboard!$L$2)</f>
        <v>0</v>
      </c>
      <c r="R4">
        <f>20*LOG((1/SQRT(1+($D4/Dashboard!$P$4)^(2*Dashboard!$P$5)))^Dashboard!$P$2)</f>
        <v>0</v>
      </c>
      <c r="S4">
        <f>(Dashboard!$T$2*Dashboard!$T$5*LN(D4/Dashboard!$T$4)/LN(2))</f>
        <v>0</v>
      </c>
      <c r="U4">
        <f t="shared" si="5"/>
        <v>-44.650376364736452</v>
      </c>
      <c r="V4">
        <f t="shared" si="6"/>
        <v>-20.369374091386316</v>
      </c>
      <c r="W4">
        <f t="shared" si="7"/>
        <v>-4.3911548898173267</v>
      </c>
      <c r="Y4">
        <f t="shared" si="8"/>
        <v>633.95727698444546</v>
      </c>
      <c r="Z4">
        <f t="shared" si="9"/>
        <v>4.6503022569525966E-3</v>
      </c>
      <c r="AA4">
        <f t="shared" si="10"/>
        <v>9.3979102983483942E-2</v>
      </c>
      <c r="AB4">
        <f t="shared" si="11"/>
        <v>0.59902128648512987</v>
      </c>
    </row>
    <row r="5" spans="2:28" x14ac:dyDescent="0.2">
      <c r="B5">
        <v>31</v>
      </c>
      <c r="C5">
        <v>2</v>
      </c>
      <c r="D5">
        <f t="shared" si="0"/>
        <v>31.697863849222273</v>
      </c>
      <c r="E5">
        <f ca="1">(Dashboard!$D$4-(Dashboard!$D$5/2))+Dashboard!$D$5*RAND()+R5+Q5+S5</f>
        <v>94</v>
      </c>
      <c r="F5">
        <f ca="1">IF(Dashboard!$H$3=0,NA(),$E5+U5+Dashboard!$G$3)</f>
        <v>54.607943939965793</v>
      </c>
      <c r="G5">
        <f ca="1">IF(Dashboard!$H$4=0,NA(),$E5+V5+Dashboard!$G$4)</f>
        <v>76.959503938082264</v>
      </c>
      <c r="H5">
        <f ca="1">IF(Dashboard!$H$5=0,NA(),$E5+W5+Dashboard!$G$5)</f>
        <v>90.999800237590861</v>
      </c>
      <c r="L5">
        <f t="shared" ca="1" si="1"/>
        <v>2511886431.5095868</v>
      </c>
      <c r="M5">
        <f t="shared" ca="1" si="2"/>
        <v>288931.16852166102</v>
      </c>
      <c r="N5">
        <f t="shared" ca="1" si="3"/>
        <v>49653560.268431559</v>
      </c>
      <c r="O5">
        <f t="shared" ca="1" si="4"/>
        <v>1258867506.3406208</v>
      </c>
      <c r="Q5">
        <f>20*LOG((1/SQRT(1+(Dashboard!$L$4/$D5)^(2*Dashboard!$L$5)))^Dashboard!$L$2)</f>
        <v>0</v>
      </c>
      <c r="R5">
        <f>20*LOG((1/SQRT(1+($D5/Dashboard!$P$4)^(2*Dashboard!$P$5)))^Dashboard!$P$2)</f>
        <v>0</v>
      </c>
      <c r="S5">
        <f>(Dashboard!$T$2*Dashboard!$T$5*LN(D5/Dashboard!$T$4)/LN(2))</f>
        <v>0</v>
      </c>
      <c r="U5">
        <f t="shared" si="5"/>
        <v>-39.392056060034207</v>
      </c>
      <c r="V5">
        <f t="shared" si="6"/>
        <v>-17.040496061917743</v>
      </c>
      <c r="W5">
        <f t="shared" si="7"/>
        <v>-3.0001997624091352</v>
      </c>
      <c r="Y5">
        <f t="shared" si="8"/>
        <v>1004.7545726038322</v>
      </c>
      <c r="Z5">
        <f t="shared" si="9"/>
        <v>8.5191682801184741E-3</v>
      </c>
      <c r="AA5">
        <f t="shared" si="10"/>
        <v>0.13787172104724241</v>
      </c>
      <c r="AB5">
        <f t="shared" si="11"/>
        <v>0.70305615046294034</v>
      </c>
    </row>
    <row r="6" spans="2:28" x14ac:dyDescent="0.2">
      <c r="B6">
        <v>40</v>
      </c>
      <c r="C6">
        <v>3</v>
      </c>
      <c r="D6">
        <f t="shared" si="0"/>
        <v>39.905246299377595</v>
      </c>
      <c r="E6">
        <f ca="1">(Dashboard!$D$4-(Dashboard!$D$5/2))+Dashboard!$D$5*RAND()+R6+Q6+S6</f>
        <v>94</v>
      </c>
      <c r="F6">
        <f ca="1">IF(Dashboard!$H$3=0,NA(),$E6+U6+Dashboard!$G$3)</f>
        <v>59.413451998790656</v>
      </c>
      <c r="G6">
        <f ca="1">IF(Dashboard!$H$4=0,NA(),$E6+V6+Dashboard!$G$4)</f>
        <v>79.870999350862917</v>
      </c>
      <c r="H6">
        <f ca="1">IF(Dashboard!$H$5=0,NA(),$E6+W6+Dashboard!$G$5)</f>
        <v>92.007898987181818</v>
      </c>
      <c r="L6">
        <f t="shared" ca="1" si="1"/>
        <v>2511886431.5095868</v>
      </c>
      <c r="M6">
        <f t="shared" ca="1" si="2"/>
        <v>873665.52735001466</v>
      </c>
      <c r="N6">
        <f t="shared" ca="1" si="3"/>
        <v>97073331.605863348</v>
      </c>
      <c r="O6">
        <f t="shared" ca="1" si="4"/>
        <v>1587778433.540796</v>
      </c>
      <c r="Q6">
        <f>20*LOG((1/SQRT(1+(Dashboard!$L$4/$D6)^(2*Dashboard!$L$5)))^Dashboard!$L$2)</f>
        <v>0</v>
      </c>
      <c r="R6">
        <f>20*LOG((1/SQRT(1+($D6/Dashboard!$P$4)^(2*Dashboard!$P$5)))^Dashboard!$P$2)</f>
        <v>0</v>
      </c>
      <c r="S6">
        <f>(Dashboard!$T$2*Dashboard!$T$5*LN(D6/Dashboard!$T$4)/LN(2))</f>
        <v>0</v>
      </c>
      <c r="U6">
        <f t="shared" si="5"/>
        <v>-34.586548001209344</v>
      </c>
      <c r="V6">
        <f t="shared" si="6"/>
        <v>-14.129000649137078</v>
      </c>
      <c r="W6">
        <f t="shared" si="7"/>
        <v>-1.9921010128181753</v>
      </c>
      <c r="Y6">
        <f t="shared" si="8"/>
        <v>1592.4286822139893</v>
      </c>
      <c r="Z6">
        <f t="shared" si="9"/>
        <v>1.4814008855904471E-2</v>
      </c>
      <c r="AA6">
        <f t="shared" si="10"/>
        <v>0.19277466964029122</v>
      </c>
      <c r="AB6">
        <f t="shared" si="11"/>
        <v>0.78957783686379135</v>
      </c>
    </row>
    <row r="7" spans="2:28" x14ac:dyDescent="0.2">
      <c r="B7">
        <v>50</v>
      </c>
      <c r="C7">
        <v>4</v>
      </c>
      <c r="D7">
        <f t="shared" si="0"/>
        <v>50.237728630191612</v>
      </c>
      <c r="E7">
        <f ca="1">(Dashboard!$D$4-(Dashboard!$D$5/2))+Dashboard!$D$5*RAND()+R7+Q7+S7</f>
        <v>94</v>
      </c>
      <c r="F7">
        <f ca="1">IF(Dashboard!$H$3=0,NA(),$E7+U7+Dashboard!$G$3)</f>
        <v>63.811804574980677</v>
      </c>
      <c r="G7">
        <f ca="1">IF(Dashboard!$H$4=0,NA(),$E7+V7+Dashboard!$G$4)</f>
        <v>82.424209408344353</v>
      </c>
      <c r="H7">
        <f ca="1">IF(Dashboard!$H$5=0,NA(),$E7+W7+Dashboard!$G$5)</f>
        <v>92.709945001467105</v>
      </c>
      <c r="L7">
        <f t="shared" ca="1" si="1"/>
        <v>2511886431.5095868</v>
      </c>
      <c r="M7">
        <f t="shared" ca="1" si="2"/>
        <v>2405362.0654124231</v>
      </c>
      <c r="N7">
        <f t="shared" ca="1" si="3"/>
        <v>174751511.50126815</v>
      </c>
      <c r="O7">
        <f t="shared" ca="1" si="4"/>
        <v>1866356055.3755202</v>
      </c>
      <c r="Q7">
        <f>20*LOG((1/SQRT(1+(Dashboard!$L$4/$D7)^(2*Dashboard!$L$5)))^Dashboard!$L$2)</f>
        <v>0</v>
      </c>
      <c r="R7">
        <f>20*LOG((1/SQRT(1+($D7/Dashboard!$P$4)^(2*Dashboard!$P$5)))^Dashboard!$P$2)</f>
        <v>0</v>
      </c>
      <c r="S7">
        <f>(Dashboard!$T$2*Dashboard!$T$5*LN(D7/Dashboard!$T$4)/LN(2))</f>
        <v>0</v>
      </c>
      <c r="U7">
        <f t="shared" si="5"/>
        <v>-30.188195425019323</v>
      </c>
      <c r="V7">
        <f t="shared" si="6"/>
        <v>-11.575790591655652</v>
      </c>
      <c r="W7">
        <f t="shared" si="7"/>
        <v>-1.2900549985328973</v>
      </c>
      <c r="Y7">
        <f t="shared" si="8"/>
        <v>2523.8293779207738</v>
      </c>
      <c r="Z7">
        <f t="shared" si="9"/>
        <v>2.4580472605255806E-2</v>
      </c>
      <c r="AA7">
        <f t="shared" si="10"/>
        <v>0.25864880153346859</v>
      </c>
      <c r="AB7">
        <f t="shared" si="11"/>
        <v>0.85604629126909515</v>
      </c>
    </row>
    <row r="8" spans="2:28" x14ac:dyDescent="0.2">
      <c r="B8">
        <v>63</v>
      </c>
      <c r="C8">
        <v>5</v>
      </c>
      <c r="D8">
        <f t="shared" si="0"/>
        <v>63.245553203367592</v>
      </c>
      <c r="E8">
        <f ca="1">(Dashboard!$D$4-(Dashboard!$D$5/2))+Dashboard!$D$5*RAND()+R8+Q8+S8</f>
        <v>94</v>
      </c>
      <c r="F8">
        <f ca="1">IF(Dashboard!$H$3=0,NA(),$E8+U8+Dashboard!$G$3)</f>
        <v>67.842370868507857</v>
      </c>
      <c r="G8">
        <f ca="1">IF(Dashboard!$H$4=0,NA(),$E8+V8+Dashboard!$G$4)</f>
        <v>84.67230791099162</v>
      </c>
      <c r="H8">
        <f ca="1">IF(Dashboard!$H$5=0,NA(),$E8+W8+Dashboard!$G$5)</f>
        <v>93.183957255232997</v>
      </c>
      <c r="L8">
        <f t="shared" ca="1" si="1"/>
        <v>2511886431.5095868</v>
      </c>
      <c r="M8">
        <f t="shared" ca="1" si="2"/>
        <v>6084670.8050270649</v>
      </c>
      <c r="N8">
        <f t="shared" ca="1" si="3"/>
        <v>293245118.31587487</v>
      </c>
      <c r="O8">
        <f t="shared" ca="1" si="4"/>
        <v>2081592553.0619874</v>
      </c>
      <c r="Q8">
        <f>20*LOG((1/SQRT(1+(Dashboard!$L$4/$D8)^(2*Dashboard!$L$5)))^Dashboard!$L$2)</f>
        <v>0</v>
      </c>
      <c r="R8">
        <f>20*LOG((1/SQRT(1+($D8/Dashboard!$P$4)^(2*Dashboard!$P$5)))^Dashboard!$P$2)</f>
        <v>0</v>
      </c>
      <c r="S8">
        <f>(Dashboard!$T$2*Dashboard!$T$5*LN(D8/Dashboard!$T$4)/LN(2))</f>
        <v>0</v>
      </c>
      <c r="U8">
        <f t="shared" si="5"/>
        <v>-26.157629131492136</v>
      </c>
      <c r="V8">
        <f t="shared" si="6"/>
        <v>-9.3276920890083783</v>
      </c>
      <c r="W8">
        <f t="shared" si="7"/>
        <v>-0.81604274476699601</v>
      </c>
      <c r="Y8">
        <f t="shared" si="8"/>
        <v>4000.0000000000009</v>
      </c>
      <c r="Z8">
        <f t="shared" si="9"/>
        <v>3.9094759284781351E-2</v>
      </c>
      <c r="AA8">
        <f t="shared" si="10"/>
        <v>0.33505445400439904</v>
      </c>
      <c r="AB8">
        <f t="shared" si="11"/>
        <v>0.90406126646666718</v>
      </c>
    </row>
    <row r="9" spans="2:28" x14ac:dyDescent="0.2">
      <c r="B9">
        <v>80</v>
      </c>
      <c r="C9">
        <v>6</v>
      </c>
      <c r="D9">
        <f t="shared" si="0"/>
        <v>79.621434110699454</v>
      </c>
      <c r="E9">
        <f ca="1">(Dashboard!$D$4-(Dashboard!$D$5/2))+Dashboard!$D$5*RAND()+R9+Q9+S9</f>
        <v>94</v>
      </c>
      <c r="F9">
        <f ca="1">IF(Dashboard!$H$3=0,NA(),$E9+U9+Dashboard!$G$3)</f>
        <v>71.529871956497729</v>
      </c>
      <c r="G9">
        <f ca="1">IF(Dashboard!$H$4=0,NA(),$E9+V9+Dashboard!$G$4)</f>
        <v>86.649605339654741</v>
      </c>
      <c r="H9">
        <f ca="1">IF(Dashboard!$H$5=0,NA(),$E9+W9+Dashboard!$G$5)</f>
        <v>93.496844229067634</v>
      </c>
      <c r="L9">
        <f t="shared" ca="1" si="1"/>
        <v>2511886431.5095868</v>
      </c>
      <c r="M9">
        <f t="shared" ca="1" si="2"/>
        <v>14222868.530706594</v>
      </c>
      <c r="N9">
        <f t="shared" ca="1" si="3"/>
        <v>462339004.94040358</v>
      </c>
      <c r="O9">
        <f t="shared" ca="1" si="4"/>
        <v>2237094978.1671782</v>
      </c>
      <c r="Q9">
        <f>20*LOG((1/SQRT(1+(Dashboard!$L$4/$D9)^(2*Dashboard!$L$5)))^Dashboard!$L$2)</f>
        <v>0</v>
      </c>
      <c r="R9">
        <f>20*LOG((1/SQRT(1+($D9/Dashboard!$P$4)^(2*Dashboard!$P$5)))^Dashboard!$P$2)</f>
        <v>0</v>
      </c>
      <c r="S9">
        <f>(Dashboard!$T$2*Dashboard!$T$5*LN(D9/Dashboard!$T$4)/LN(2))</f>
        <v>0</v>
      </c>
      <c r="U9">
        <f t="shared" si="5"/>
        <v>-22.470128043502267</v>
      </c>
      <c r="V9">
        <f t="shared" si="6"/>
        <v>-7.3503946603452599</v>
      </c>
      <c r="W9">
        <f t="shared" si="7"/>
        <v>-0.50315577093237063</v>
      </c>
      <c r="Y9">
        <f t="shared" si="8"/>
        <v>6339.5727698444543</v>
      </c>
      <c r="Z9">
        <f t="shared" si="9"/>
        <v>5.9771423338771563E-2</v>
      </c>
      <c r="AA9">
        <f t="shared" si="10"/>
        <v>0.42070751228337383</v>
      </c>
      <c r="AB9">
        <f t="shared" si="11"/>
        <v>0.93722143231213961</v>
      </c>
    </row>
    <row r="10" spans="2:28" x14ac:dyDescent="0.2">
      <c r="B10">
        <v>100</v>
      </c>
      <c r="C10">
        <v>7</v>
      </c>
      <c r="D10">
        <f t="shared" si="0"/>
        <v>100.23744672545446</v>
      </c>
      <c r="E10">
        <f ca="1">(Dashboard!$D$4-(Dashboard!$D$5/2))+Dashboard!$D$5*RAND()+R10+Q10+S10</f>
        <v>94</v>
      </c>
      <c r="F10">
        <f ca="1">IF(Dashboard!$H$3=0,NA(),$E10+U10+Dashboard!$G$3)</f>
        <v>74.887994875846374</v>
      </c>
      <c r="G10">
        <f ca="1">IF(Dashboard!$H$4=0,NA(),$E10+V10+Dashboard!$G$4)</f>
        <v>88.369000478304969</v>
      </c>
      <c r="H10">
        <f ca="1">IF(Dashboard!$H$5=0,NA(),$E10+W10+Dashboard!$G$5)</f>
        <v>93.700099023482807</v>
      </c>
      <c r="L10">
        <f t="shared" ca="1" si="1"/>
        <v>2511886431.5095868</v>
      </c>
      <c r="M10">
        <f t="shared" ca="1" si="2"/>
        <v>30817647.804968163</v>
      </c>
      <c r="N10">
        <f t="shared" ca="1" si="3"/>
        <v>686910330.52391851</v>
      </c>
      <c r="O10">
        <f t="shared" ca="1" si="4"/>
        <v>2344282266.6894345</v>
      </c>
      <c r="Q10">
        <f>20*LOG((1/SQRT(1+(Dashboard!$L$4/$D10)^(2*Dashboard!$L$5)))^Dashboard!$L$2)</f>
        <v>0</v>
      </c>
      <c r="R10">
        <f>20*LOG((1/SQRT(1+($D10/Dashboard!$P$4)^(2*Dashboard!$P$5)))^Dashboard!$P$2)</f>
        <v>0</v>
      </c>
      <c r="S10">
        <f>(Dashboard!$T$2*Dashboard!$T$5*LN(D10/Dashboard!$T$4)/LN(2))</f>
        <v>0</v>
      </c>
      <c r="U10">
        <f t="shared" si="5"/>
        <v>-19.112005124153633</v>
      </c>
      <c r="V10">
        <f t="shared" si="6"/>
        <v>-5.6309995216950277</v>
      </c>
      <c r="W10">
        <f t="shared" si="7"/>
        <v>-0.29990097651719405</v>
      </c>
      <c r="Y10">
        <f t="shared" si="8"/>
        <v>10047.545726038321</v>
      </c>
      <c r="Z10">
        <f t="shared" si="9"/>
        <v>8.7983198039364496E-2</v>
      </c>
      <c r="AA10">
        <f t="shared" si="10"/>
        <v>0.51280237027971387</v>
      </c>
      <c r="AB10">
        <f t="shared" si="11"/>
        <v>0.95941156922495796</v>
      </c>
    </row>
    <row r="11" spans="2:28" x14ac:dyDescent="0.2">
      <c r="B11">
        <v>125</v>
      </c>
      <c r="C11">
        <v>8</v>
      </c>
      <c r="D11">
        <f t="shared" si="0"/>
        <v>126.19146889603869</v>
      </c>
      <c r="E11">
        <f ca="1">(Dashboard!$D$4-(Dashboard!$D$5/2))+Dashboard!$D$5*RAND()+R11+Q11+S11</f>
        <v>94</v>
      </c>
      <c r="F11">
        <f ca="1">IF(Dashboard!$H$3=0,NA(),$E11+U11+Dashboard!$G$3)</f>
        <v>77.929643790366171</v>
      </c>
      <c r="G11">
        <f ca="1">IF(Dashboard!$H$4=0,NA(),$E11+V11+Dashboard!$G$4)</f>
        <v>89.828469046801501</v>
      </c>
      <c r="H11">
        <f ca="1">IF(Dashboard!$H$5=0,NA(),$E11+W11+Dashboard!$G$5)</f>
        <v>93.830634340650874</v>
      </c>
      <c r="L11">
        <f t="shared" ca="1" si="1"/>
        <v>2511886431.5095868</v>
      </c>
      <c r="M11">
        <f t="shared" ca="1" si="2"/>
        <v>62081811.245439894</v>
      </c>
      <c r="N11">
        <f t="shared" ca="1" si="3"/>
        <v>961273355.37134159</v>
      </c>
      <c r="O11">
        <f t="shared" ca="1" si="4"/>
        <v>2415813668.0560961</v>
      </c>
      <c r="Q11">
        <f>20*LOG((1/SQRT(1+(Dashboard!$L$4/$D11)^(2*Dashboard!$L$5)))^Dashboard!$L$2)</f>
        <v>0</v>
      </c>
      <c r="R11">
        <f>20*LOG((1/SQRT(1+($D11/Dashboard!$P$4)^(2*Dashboard!$P$5)))^Dashboard!$P$2)</f>
        <v>0</v>
      </c>
      <c r="S11">
        <f>(Dashboard!$T$2*Dashboard!$T$5*LN(D11/Dashboard!$T$4)/LN(2))</f>
        <v>0</v>
      </c>
      <c r="U11">
        <f t="shared" si="5"/>
        <v>-16.070356209633832</v>
      </c>
      <c r="V11">
        <f t="shared" si="6"/>
        <v>-4.171530953198495</v>
      </c>
      <c r="W11">
        <f t="shared" si="7"/>
        <v>-0.16936565934912434</v>
      </c>
      <c r="Y11">
        <f t="shared" si="8"/>
        <v>15924.286822139899</v>
      </c>
      <c r="Z11">
        <f t="shared" si="9"/>
        <v>0.12487692313272261</v>
      </c>
      <c r="AA11">
        <f t="shared" si="10"/>
        <v>0.60662939718359687</v>
      </c>
      <c r="AB11">
        <f t="shared" si="11"/>
        <v>0.97393891062599658</v>
      </c>
    </row>
    <row r="12" spans="2:28" x14ac:dyDescent="0.2">
      <c r="B12">
        <v>160</v>
      </c>
      <c r="C12">
        <v>9</v>
      </c>
      <c r="D12">
        <f t="shared" si="0"/>
        <v>158.86564694485634</v>
      </c>
      <c r="E12">
        <f ca="1">(Dashboard!$D$4-(Dashboard!$D$5/2))+Dashboard!$D$5*RAND()+R12+Q12+S12</f>
        <v>94</v>
      </c>
      <c r="F12">
        <f ca="1">IF(Dashboard!$H$3=0,NA(),$E12+U12+Dashboard!$G$3)</f>
        <v>80.675257538132968</v>
      </c>
      <c r="G12">
        <f ca="1">IF(Dashboard!$H$4=0,NA(),$E12+V12+Dashboard!$G$4)</f>
        <v>91.023391622849545</v>
      </c>
      <c r="H12">
        <f ca="1">IF(Dashboard!$H$5=0,NA(),$E12+W12+Dashboard!$G$5)</f>
        <v>93.913695818097011</v>
      </c>
      <c r="L12">
        <f t="shared" ca="1" si="1"/>
        <v>2511886431.5095868</v>
      </c>
      <c r="M12">
        <f t="shared" ca="1" si="2"/>
        <v>116822300.38363364</v>
      </c>
      <c r="N12">
        <f t="shared" ca="1" si="3"/>
        <v>1265724429.1198034</v>
      </c>
      <c r="O12">
        <f t="shared" ca="1" si="4"/>
        <v>2462462252.2875576</v>
      </c>
      <c r="Q12">
        <f>20*LOG((1/SQRT(1+(Dashboard!$L$4/$D12)^(2*Dashboard!$L$5)))^Dashboard!$L$2)</f>
        <v>0</v>
      </c>
      <c r="R12">
        <f>20*LOG((1/SQRT(1+($D12/Dashboard!$P$4)^(2*Dashboard!$P$5)))^Dashboard!$P$2)</f>
        <v>0</v>
      </c>
      <c r="S12">
        <f>(Dashboard!$T$2*Dashboard!$T$5*LN(D12/Dashboard!$T$4)/LN(2))</f>
        <v>0</v>
      </c>
      <c r="U12">
        <f t="shared" si="5"/>
        <v>-13.324742461867034</v>
      </c>
      <c r="V12">
        <f t="shared" si="6"/>
        <v>-2.9766083771504483</v>
      </c>
      <c r="W12">
        <f t="shared" si="7"/>
        <v>-8.6304181902983168E-2</v>
      </c>
      <c r="Y12">
        <f t="shared" si="8"/>
        <v>25238.293779207743</v>
      </c>
      <c r="Z12">
        <f t="shared" si="9"/>
        <v>0.1713021748931943</v>
      </c>
      <c r="AA12">
        <f t="shared" si="10"/>
        <v>0.69609671001062834</v>
      </c>
      <c r="AB12">
        <f t="shared" si="11"/>
        <v>0.98329717378491377</v>
      </c>
    </row>
    <row r="13" spans="2:28" x14ac:dyDescent="0.2">
      <c r="B13">
        <v>200</v>
      </c>
      <c r="C13">
        <v>10</v>
      </c>
      <c r="D13">
        <f t="shared" si="0"/>
        <v>200</v>
      </c>
      <c r="E13">
        <f ca="1">(Dashboard!$D$4-(Dashboard!$D$5/2))+Dashboard!$D$5*RAND()+R13+Q13+S13</f>
        <v>94</v>
      </c>
      <c r="F13">
        <f ca="1">IF(Dashboard!$H$3=0,NA(),$E13+U13+Dashboard!$G$3)</f>
        <v>83.152946881521814</v>
      </c>
      <c r="G13">
        <f ca="1">IF(Dashboard!$H$4=0,NA(),$E13+V13+Dashboard!$G$4)</f>
        <v>91.959308735152703</v>
      </c>
      <c r="H13">
        <f ca="1">IF(Dashboard!$H$5=0,NA(),$E13+W13+Dashboard!$G$5)</f>
        <v>93.966002793771665</v>
      </c>
      <c r="L13">
        <f t="shared" ca="1" si="1"/>
        <v>2511886431.5095868</v>
      </c>
      <c r="M13">
        <f t="shared" ca="1" si="2"/>
        <v>206678208.38328058</v>
      </c>
      <c r="N13">
        <f t="shared" ca="1" si="3"/>
        <v>1570112870.1847856</v>
      </c>
      <c r="O13">
        <f t="shared" ca="1" si="4"/>
        <v>2492299781.3228827</v>
      </c>
      <c r="Q13">
        <f>20*LOG((1/SQRT(1+(Dashboard!$L$4/$D13)^(2*Dashboard!$L$5)))^Dashboard!$L$2)</f>
        <v>0</v>
      </c>
      <c r="R13">
        <f>20*LOG((1/SQRT(1+($D13/Dashboard!$P$4)^(2*Dashboard!$P$5)))^Dashboard!$P$2)</f>
        <v>0</v>
      </c>
      <c r="S13">
        <f>(Dashboard!$T$2*Dashboard!$T$5*LN(D13/Dashboard!$T$4)/LN(2))</f>
        <v>0</v>
      </c>
      <c r="U13">
        <f t="shared" si="5"/>
        <v>-10.847053118478183</v>
      </c>
      <c r="V13">
        <f t="shared" si="6"/>
        <v>-2.0406912648472995</v>
      </c>
      <c r="W13">
        <f t="shared" si="7"/>
        <v>-3.3997206228342083E-2</v>
      </c>
      <c r="Y13">
        <f t="shared" si="8"/>
        <v>40000</v>
      </c>
      <c r="Z13">
        <f t="shared" si="9"/>
        <v>0.22784911396068019</v>
      </c>
      <c r="AA13">
        <f t="shared" si="10"/>
        <v>0.77529223942132208</v>
      </c>
      <c r="AB13">
        <f t="shared" si="11"/>
        <v>0.98923651703420168</v>
      </c>
    </row>
    <row r="14" spans="2:28" x14ac:dyDescent="0.2">
      <c r="B14">
        <v>250</v>
      </c>
      <c r="C14">
        <v>11</v>
      </c>
      <c r="D14">
        <f t="shared" si="0"/>
        <v>251.78508235883359</v>
      </c>
      <c r="E14">
        <f ca="1">(Dashboard!$D$4-(Dashboard!$D$5/2))+Dashboard!$D$5*RAND()+R14+Q14+S14</f>
        <v>94</v>
      </c>
      <c r="F14">
        <f ca="1">IF(Dashboard!$H$3=0,NA(),$E14+U14+Dashboard!$G$3)</f>
        <v>85.390963525704606</v>
      </c>
      <c r="G14">
        <f ca="1">IF(Dashboard!$H$4=0,NA(),$E14+V14+Dashboard!$G$4)</f>
        <v>92.658638161966223</v>
      </c>
      <c r="H14">
        <f ca="1">IF(Dashboard!$H$5=0,NA(),$E14+W14+Dashboard!$G$5)</f>
        <v>93.998353082481586</v>
      </c>
      <c r="L14">
        <f t="shared" ca="1" si="1"/>
        <v>2511886431.5095868</v>
      </c>
      <c r="M14">
        <f t="shared" ca="1" si="2"/>
        <v>346016136.44838232</v>
      </c>
      <c r="N14">
        <f t="shared" ca="1" si="3"/>
        <v>1844436959.5465171</v>
      </c>
      <c r="O14">
        <f t="shared" ca="1" si="4"/>
        <v>2510934062.6321087</v>
      </c>
      <c r="Q14">
        <f>20*LOG((1/SQRT(1+(Dashboard!$L$4/$D14)^(2*Dashboard!$L$5)))^Dashboard!$L$2)</f>
        <v>0</v>
      </c>
      <c r="R14">
        <f>20*LOG((1/SQRT(1+($D14/Dashboard!$P$4)^(2*Dashboard!$P$5)))^Dashboard!$P$2)</f>
        <v>0</v>
      </c>
      <c r="S14">
        <f>(Dashboard!$T$2*Dashboard!$T$5*LN(D14/Dashboard!$T$4)/LN(2))</f>
        <v>0</v>
      </c>
      <c r="U14">
        <f t="shared" si="5"/>
        <v>-8.6090364742953884</v>
      </c>
      <c r="V14">
        <f t="shared" si="6"/>
        <v>-1.3413618380337811</v>
      </c>
      <c r="W14">
        <f t="shared" si="7"/>
        <v>-1.6469175184119986E-3</v>
      </c>
      <c r="Y14">
        <f t="shared" si="8"/>
        <v>63395.727698444614</v>
      </c>
      <c r="Z14">
        <f t="shared" si="9"/>
        <v>0.29481404956820784</v>
      </c>
      <c r="AA14">
        <f t="shared" si="10"/>
        <v>0.8402952490657396</v>
      </c>
      <c r="AB14">
        <f t="shared" si="11"/>
        <v>0.99292776314031839</v>
      </c>
    </row>
    <row r="15" spans="2:28" x14ac:dyDescent="0.2">
      <c r="B15">
        <v>315</v>
      </c>
      <c r="C15">
        <v>12</v>
      </c>
      <c r="D15">
        <f t="shared" si="0"/>
        <v>316.97863849222273</v>
      </c>
      <c r="E15">
        <f ca="1">(Dashboard!$D$4-(Dashboard!$D$5/2))+Dashboard!$D$5*RAND()+R15+Q15+S15</f>
        <v>94</v>
      </c>
      <c r="F15">
        <f ca="1">IF(Dashboard!$H$3=0,NA(),$E15+U15+Dashboard!$G$3)</f>
        <v>87.408245169391307</v>
      </c>
      <c r="G15">
        <f ca="1">IF(Dashboard!$H$4=0,NA(),$E15+V15+Dashboard!$G$4)</f>
        <v>93.158313539360122</v>
      </c>
      <c r="H15">
        <f ca="1">IF(Dashboard!$H$5=0,NA(),$E15+W15+Dashboard!$G$5)</f>
        <v>94.017530741967093</v>
      </c>
      <c r="L15">
        <f t="shared" ca="1" si="1"/>
        <v>2511886431.5095868</v>
      </c>
      <c r="M15">
        <f t="shared" ca="1" si="2"/>
        <v>550585179.42845178</v>
      </c>
      <c r="N15">
        <f t="shared" ca="1" si="3"/>
        <v>2069337623.6045976</v>
      </c>
      <c r="O15">
        <f t="shared" ca="1" si="4"/>
        <v>2522046410.6925735</v>
      </c>
      <c r="Q15">
        <f>20*LOG((1/SQRT(1+(Dashboard!$L$4/$D15)^(2*Dashboard!$L$5)))^Dashboard!$L$2)</f>
        <v>0</v>
      </c>
      <c r="R15">
        <f>20*LOG((1/SQRT(1+($D15/Dashboard!$P$4)^(2*Dashboard!$P$5)))^Dashboard!$P$2)</f>
        <v>0</v>
      </c>
      <c r="S15">
        <f>(Dashboard!$T$2*Dashboard!$T$5*LN(D15/Dashboard!$T$4)/LN(2))</f>
        <v>0</v>
      </c>
      <c r="U15">
        <f t="shared" si="5"/>
        <v>-6.5917548306086857</v>
      </c>
      <c r="V15">
        <f t="shared" si="6"/>
        <v>-0.84168646063987207</v>
      </c>
      <c r="W15">
        <f t="shared" si="7"/>
        <v>1.7530741967098099E-2</v>
      </c>
      <c r="Y15">
        <f t="shared" si="8"/>
        <v>100475.45726038322</v>
      </c>
      <c r="Z15">
        <f t="shared" si="9"/>
        <v>0.3718880801526977</v>
      </c>
      <c r="AA15">
        <f t="shared" si="10"/>
        <v>0.89005260776668338</v>
      </c>
      <c r="AB15">
        <f t="shared" si="11"/>
        <v>0.99512247989942304</v>
      </c>
    </row>
    <row r="16" spans="2:28" x14ac:dyDescent="0.2">
      <c r="B16">
        <v>400</v>
      </c>
      <c r="C16">
        <v>13</v>
      </c>
      <c r="D16">
        <f t="shared" si="0"/>
        <v>399.05246299377609</v>
      </c>
      <c r="E16">
        <f ca="1">(Dashboard!$D$4-(Dashboard!$D$5/2))+Dashboard!$D$5*RAND()+R16+Q16+S16</f>
        <v>94</v>
      </c>
      <c r="F16">
        <f ca="1">IF(Dashboard!$H$3=0,NA(),$E16+U16+Dashboard!$G$3)</f>
        <v>89.208727522106059</v>
      </c>
      <c r="G16">
        <f ca="1">IF(Dashboard!$H$4=0,NA(),$E16+V16+Dashboard!$G$4)</f>
        <v>93.501408450723105</v>
      </c>
      <c r="H16">
        <f ca="1">IF(Dashboard!$H$5=0,NA(),$E16+W16+Dashboard!$G$5)</f>
        <v>94.027596099578219</v>
      </c>
      <c r="L16">
        <f t="shared" ca="1" si="1"/>
        <v>2511886431.5095868</v>
      </c>
      <c r="M16">
        <f t="shared" ca="1" si="2"/>
        <v>833436952.7620337</v>
      </c>
      <c r="N16">
        <f t="shared" ca="1" si="3"/>
        <v>2239447290.9569044</v>
      </c>
      <c r="O16">
        <f t="shared" ca="1" si="4"/>
        <v>2527898370.5384111</v>
      </c>
      <c r="Q16">
        <f>20*LOG((1/SQRT(1+(Dashboard!$L$4/$D16)^(2*Dashboard!$L$5)))^Dashboard!$L$2)</f>
        <v>0</v>
      </c>
      <c r="R16">
        <f>20*LOG((1/SQRT(1+($D16/Dashboard!$P$4)^(2*Dashboard!$P$5)))^Dashboard!$P$2)</f>
        <v>0</v>
      </c>
      <c r="S16">
        <f>(Dashboard!$T$2*Dashboard!$T$5*LN(D16/Dashboard!$T$4)/LN(2))</f>
        <v>0</v>
      </c>
      <c r="U16">
        <f t="shared" si="5"/>
        <v>-4.7912724778939371</v>
      </c>
      <c r="V16">
        <f t="shared" si="6"/>
        <v>-0.49859154927689209</v>
      </c>
      <c r="W16">
        <f t="shared" si="7"/>
        <v>2.7596099578217556E-2</v>
      </c>
      <c r="Y16">
        <f t="shared" si="8"/>
        <v>159242.86822139903</v>
      </c>
      <c r="Z16">
        <f t="shared" si="9"/>
        <v>0.45754769949827545</v>
      </c>
      <c r="AA16">
        <f t="shared" si="10"/>
        <v>0.92591351341911543</v>
      </c>
      <c r="AB16">
        <f t="shared" si="11"/>
        <v>0.99627631327699651</v>
      </c>
    </row>
    <row r="17" spans="2:28" x14ac:dyDescent="0.2">
      <c r="B17">
        <v>500</v>
      </c>
      <c r="C17">
        <v>14</v>
      </c>
      <c r="D17">
        <f t="shared" si="0"/>
        <v>502.377286301916</v>
      </c>
      <c r="E17">
        <f ca="1">(Dashboard!$D$4-(Dashboard!$D$5/2))+Dashboard!$D$5*RAND()+R17+Q17+S17</f>
        <v>94</v>
      </c>
      <c r="F17">
        <f ca="1">IF(Dashboard!$H$3=0,NA(),$E17+U17+Dashboard!$G$3)</f>
        <v>90.782219013641466</v>
      </c>
      <c r="G17">
        <f ca="1">IF(Dashboard!$H$4=0,NA(),$E17+V17+Dashboard!$G$4)</f>
        <v>93.728580648982344</v>
      </c>
      <c r="H17">
        <f ca="1">IF(Dashboard!$H$5=0,NA(),$E17+W17+Dashboard!$G$5)</f>
        <v>94.030691799782019</v>
      </c>
      <c r="L17">
        <f t="shared" ca="1" si="1"/>
        <v>2511886431.5095868</v>
      </c>
      <c r="M17">
        <f t="shared" ca="1" si="2"/>
        <v>1197352158.2611771</v>
      </c>
      <c r="N17">
        <f t="shared" ca="1" si="3"/>
        <v>2359706913.2800741</v>
      </c>
      <c r="O17">
        <f t="shared" ca="1" si="4"/>
        <v>2529700927.4631457</v>
      </c>
      <c r="Q17">
        <f>20*LOG((1/SQRT(1+(Dashboard!$L$4/$D17)^(2*Dashboard!$L$5)))^Dashboard!$L$2)</f>
        <v>0</v>
      </c>
      <c r="R17">
        <f>20*LOG((1/SQRT(1+($D17/Dashboard!$P$4)^(2*Dashboard!$P$5)))^Dashboard!$P$2)</f>
        <v>0</v>
      </c>
      <c r="S17">
        <f>(Dashboard!$T$2*Dashboard!$T$5*LN(D17/Dashboard!$T$4)/LN(2))</f>
        <v>0</v>
      </c>
      <c r="U17">
        <f t="shared" si="5"/>
        <v>-3.2177809863585276</v>
      </c>
      <c r="V17">
        <f t="shared" si="6"/>
        <v>-0.27141935101765369</v>
      </c>
      <c r="W17">
        <f t="shared" si="7"/>
        <v>3.0691799782025183E-2</v>
      </c>
      <c r="Y17">
        <f t="shared" si="8"/>
        <v>252382.93779207728</v>
      </c>
      <c r="Z17">
        <f t="shared" si="9"/>
        <v>0.54841705298750143</v>
      </c>
      <c r="AA17">
        <f t="shared" si="10"/>
        <v>0.9504494691351939</v>
      </c>
      <c r="AB17">
        <f t="shared" si="11"/>
        <v>0.99663145507458006</v>
      </c>
    </row>
    <row r="18" spans="2:28" x14ac:dyDescent="0.2">
      <c r="B18">
        <v>630</v>
      </c>
      <c r="C18">
        <v>15</v>
      </c>
      <c r="D18">
        <f t="shared" si="0"/>
        <v>632.45553203367604</v>
      </c>
      <c r="E18">
        <f ca="1">(Dashboard!$D$4-(Dashboard!$D$5/2))+Dashboard!$D$5*RAND()+R18+Q18+S18</f>
        <v>94</v>
      </c>
      <c r="F18">
        <f ca="1">IF(Dashboard!$H$3=0,NA(),$E18+U18+Dashboard!$G$3)</f>
        <v>92.111928985782896</v>
      </c>
      <c r="G18">
        <f ca="1">IF(Dashboard!$H$4=0,NA(),$E18+V18+Dashboard!$G$4)</f>
        <v>93.872940000973017</v>
      </c>
      <c r="H18">
        <f ca="1">IF(Dashboard!$H$5=0,NA(),$E18+W18+Dashboard!$G$5)</f>
        <v>94.027478443865348</v>
      </c>
      <c r="L18">
        <f t="shared" ca="1" si="1"/>
        <v>2511886431.5095868</v>
      </c>
      <c r="M18">
        <f t="shared" ca="1" si="2"/>
        <v>1626270928.6191247</v>
      </c>
      <c r="N18">
        <f t="shared" ca="1" si="3"/>
        <v>2439461678.0889692</v>
      </c>
      <c r="O18">
        <f t="shared" ca="1" si="4"/>
        <v>2527829887.5922689</v>
      </c>
      <c r="Q18">
        <f>20*LOG((1/SQRT(1+(Dashboard!$L$4/$D18)^(2*Dashboard!$L$5)))^Dashboard!$L$2)</f>
        <v>0</v>
      </c>
      <c r="R18">
        <f>20*LOG((1/SQRT(1+($D18/Dashboard!$P$4)^(2*Dashboard!$P$5)))^Dashboard!$P$2)</f>
        <v>0</v>
      </c>
      <c r="S18">
        <f>(Dashboard!$T$2*Dashboard!$T$5*LN(D18/Dashboard!$T$4)/LN(2))</f>
        <v>0</v>
      </c>
      <c r="U18">
        <f t="shared" si="5"/>
        <v>-1.8880710142171098</v>
      </c>
      <c r="V18">
        <f t="shared" si="6"/>
        <v>-0.1270599990269897</v>
      </c>
      <c r="W18">
        <f t="shared" si="7"/>
        <v>2.7478443865344558E-2</v>
      </c>
      <c r="Y18">
        <f t="shared" si="8"/>
        <v>400000.00000000023</v>
      </c>
      <c r="Z18">
        <f t="shared" si="9"/>
        <v>0.63914066366933997</v>
      </c>
      <c r="AA18">
        <f t="shared" si="10"/>
        <v>0.96637792335381401</v>
      </c>
      <c r="AB18">
        <f t="shared" si="11"/>
        <v>0.99626281819349294</v>
      </c>
    </row>
    <row r="19" spans="2:28" x14ac:dyDescent="0.2">
      <c r="B19">
        <v>800</v>
      </c>
      <c r="C19">
        <v>16</v>
      </c>
      <c r="D19">
        <f t="shared" si="0"/>
        <v>796.21434110699511</v>
      </c>
      <c r="E19">
        <f ca="1">(Dashboard!$D$4-(Dashboard!$D$5/2))+Dashboard!$D$5*RAND()+R19+Q19+S19</f>
        <v>94</v>
      </c>
      <c r="F19">
        <f ca="1">IF(Dashboard!$H$3=0,NA(),$E19+U19+Dashboard!$G$3)</f>
        <v>93.186001936267971</v>
      </c>
      <c r="G19">
        <f ca="1">IF(Dashboard!$H$4=0,NA(),$E19+V19+Dashboard!$G$4)</f>
        <v>93.958492038433107</v>
      </c>
      <c r="H19">
        <f ca="1">IF(Dashboard!$H$5=0,NA(),$E19+W19+Dashboard!$G$5)</f>
        <v>94.017270338569674</v>
      </c>
      <c r="L19">
        <f t="shared" ca="1" si="1"/>
        <v>2511886431.5095868</v>
      </c>
      <c r="M19">
        <f t="shared" ca="1" si="2"/>
        <v>2082572808.4116011</v>
      </c>
      <c r="N19">
        <f t="shared" ca="1" si="3"/>
        <v>2487993284.8130574</v>
      </c>
      <c r="O19">
        <f t="shared" ca="1" si="4"/>
        <v>2521895193.0759258</v>
      </c>
      <c r="Q19">
        <f>20*LOG((1/SQRT(1+(Dashboard!$L$4/$D19)^(2*Dashboard!$L$5)))^Dashboard!$L$2)</f>
        <v>0</v>
      </c>
      <c r="R19">
        <f>20*LOG((1/SQRT(1+($D19/Dashboard!$P$4)^(2*Dashboard!$P$5)))^Dashboard!$P$2)</f>
        <v>0</v>
      </c>
      <c r="S19">
        <f>(Dashboard!$T$2*Dashboard!$T$5*LN(D19/Dashboard!$T$4)/LN(2))</f>
        <v>0</v>
      </c>
      <c r="U19">
        <f t="shared" si="5"/>
        <v>-0.81399806373203543</v>
      </c>
      <c r="V19">
        <f t="shared" si="6"/>
        <v>-4.150796156688602E-2</v>
      </c>
      <c r="W19">
        <f t="shared" si="7"/>
        <v>1.7270338569667407E-2</v>
      </c>
      <c r="Y19">
        <f t="shared" si="8"/>
        <v>633957.27698444633</v>
      </c>
      <c r="Z19">
        <f t="shared" si="9"/>
        <v>0.72326940900883441</v>
      </c>
      <c r="AA19">
        <f t="shared" si="10"/>
        <v>0.97594333372001585</v>
      </c>
      <c r="AB19">
        <f t="shared" si="11"/>
        <v>0.99509264652586571</v>
      </c>
    </row>
    <row r="20" spans="2:28" x14ac:dyDescent="0.2">
      <c r="B20" t="s">
        <v>8</v>
      </c>
      <c r="C20">
        <v>17</v>
      </c>
      <c r="D20">
        <f t="shared" si="0"/>
        <v>1002.3744672545447</v>
      </c>
      <c r="E20">
        <f ca="1">(Dashboard!$D$4-(Dashboard!$D$5/2))+Dashboard!$D$5*RAND()+R20+Q20+S20</f>
        <v>94</v>
      </c>
      <c r="F20">
        <f ca="1">IF(Dashboard!$H$3=0,NA(),$E20+U20+Dashboard!$G$3)</f>
        <v>94.007427208221998</v>
      </c>
      <c r="G20">
        <f ca="1">IF(Dashboard!$H$4=0,NA(),$E20+V20+Dashboard!$G$4)</f>
        <v>94.000641673369515</v>
      </c>
      <c r="H20">
        <f ca="1">IF(Dashboard!$H$5=0,NA(),$E20+W20+Dashboard!$G$5)</f>
        <v>93.997894604593583</v>
      </c>
      <c r="L20">
        <f t="shared" ca="1" si="1"/>
        <v>2511886431.5095868</v>
      </c>
      <c r="M20">
        <f t="shared" ca="1" si="2"/>
        <v>2516185879.5182042</v>
      </c>
      <c r="N20">
        <f t="shared" ca="1" si="3"/>
        <v>2512257592.0415564</v>
      </c>
      <c r="O20">
        <f t="shared" ca="1" si="4"/>
        <v>2510669001.2439342</v>
      </c>
      <c r="Q20">
        <f>20*LOG((1/SQRT(1+(Dashboard!$L$4/$D20)^(2*Dashboard!$L$5)))^Dashboard!$L$2)</f>
        <v>0</v>
      </c>
      <c r="R20">
        <f>20*LOG((1/SQRT(1+($D20/Dashboard!$P$4)^(2*Dashboard!$P$5)))^Dashboard!$P$2)</f>
        <v>0</v>
      </c>
      <c r="S20">
        <f>(Dashboard!$T$2*Dashboard!$T$5*LN(D20/Dashboard!$T$4)/LN(2))</f>
        <v>0</v>
      </c>
      <c r="U20">
        <f t="shared" si="5"/>
        <v>7.4272082220039337E-3</v>
      </c>
      <c r="V20">
        <f t="shared" si="6"/>
        <v>6.4167336951773124E-4</v>
      </c>
      <c r="W20">
        <f t="shared" si="7"/>
        <v>-2.1053954064159663E-3</v>
      </c>
      <c r="Y20">
        <f t="shared" si="8"/>
        <v>1004754.5726038323</v>
      </c>
      <c r="Z20">
        <f t="shared" si="9"/>
        <v>0.79500774649796757</v>
      </c>
      <c r="AA20">
        <f t="shared" si="10"/>
        <v>0.98069076054536386</v>
      </c>
      <c r="AB20">
        <f t="shared" si="11"/>
        <v>0.9928753536084981</v>
      </c>
    </row>
    <row r="21" spans="2:28" x14ac:dyDescent="0.2">
      <c r="B21" t="s">
        <v>9</v>
      </c>
      <c r="C21">
        <v>18</v>
      </c>
      <c r="D21">
        <f t="shared" si="0"/>
        <v>1261.9146889603874</v>
      </c>
      <c r="E21">
        <f ca="1">(Dashboard!$D$4-(Dashboard!$D$5/2))+Dashboard!$D$5*RAND()+R21+Q21+S21</f>
        <v>94</v>
      </c>
      <c r="F21">
        <f ca="1">IF(Dashboard!$H$3=0,NA(),$E21+U21+Dashboard!$G$3)</f>
        <v>94.596436989277095</v>
      </c>
      <c r="G21">
        <f ca="1">IF(Dashboard!$H$4=0,NA(),$E21+V21+Dashboard!$G$4)</f>
        <v>94.007269795378349</v>
      </c>
      <c r="H21">
        <f ca="1">IF(Dashboard!$H$5=0,NA(),$E21+W21+Dashboard!$G$5)</f>
        <v>93.965249525003728</v>
      </c>
      <c r="L21">
        <f t="shared" ca="1" si="1"/>
        <v>2511886431.5095868</v>
      </c>
      <c r="M21">
        <f t="shared" ca="1" si="2"/>
        <v>2881666374.9626193</v>
      </c>
      <c r="N21">
        <f t="shared" ca="1" si="3"/>
        <v>2516094680.3865147</v>
      </c>
      <c r="O21">
        <f t="shared" ca="1" si="4"/>
        <v>2491867538.0268192</v>
      </c>
      <c r="Q21">
        <f>20*LOG((1/SQRT(1+(Dashboard!$L$4/$D21)^(2*Dashboard!$L$5)))^Dashboard!$L$2)</f>
        <v>0</v>
      </c>
      <c r="R21">
        <f>20*LOG((1/SQRT(1+($D21/Dashboard!$P$4)^(2*Dashboard!$P$5)))^Dashboard!$P$2)</f>
        <v>0</v>
      </c>
      <c r="S21">
        <f>(Dashboard!$T$2*Dashboard!$T$5*LN(D21/Dashboard!$T$4)/LN(2))</f>
        <v>0</v>
      </c>
      <c r="U21">
        <f t="shared" si="5"/>
        <v>0.59643698927709643</v>
      </c>
      <c r="V21">
        <f t="shared" si="6"/>
        <v>7.2697953783528446E-3</v>
      </c>
      <c r="W21">
        <f t="shared" si="7"/>
        <v>-3.4750474996269723E-2</v>
      </c>
      <c r="Y21">
        <f t="shared" si="8"/>
        <v>1592428.6822139912</v>
      </c>
      <c r="Z21">
        <f t="shared" si="9"/>
        <v>0.85078896721842645</v>
      </c>
      <c r="AA21">
        <f t="shared" si="10"/>
        <v>0.9814394021944457</v>
      </c>
      <c r="AB21">
        <f t="shared" si="11"/>
        <v>0.98915073092673778</v>
      </c>
    </row>
    <row r="22" spans="2:28" x14ac:dyDescent="0.2">
      <c r="B22" t="s">
        <v>10</v>
      </c>
      <c r="C22">
        <v>19</v>
      </c>
      <c r="D22">
        <f t="shared" si="0"/>
        <v>1588.6564694485639</v>
      </c>
      <c r="E22">
        <f ca="1">(Dashboard!$D$4-(Dashboard!$D$5/2))+Dashboard!$D$5*RAND()+R22+Q22+S22</f>
        <v>94</v>
      </c>
      <c r="F22">
        <f ca="1">IF(Dashboard!$H$3=0,NA(),$E22+U22+Dashboard!$G$3)</f>
        <v>94.984161922787521</v>
      </c>
      <c r="G22">
        <f ca="1">IF(Dashboard!$H$4=0,NA(),$E22+V22+Dashboard!$G$4)</f>
        <v>93.979474738095121</v>
      </c>
      <c r="H22">
        <f ca="1">IF(Dashboard!$H$5=0,NA(),$E22+W22+Dashboard!$G$5)</f>
        <v>93.912490763162864</v>
      </c>
      <c r="L22">
        <f t="shared" ca="1" si="1"/>
        <v>2511886431.5095868</v>
      </c>
      <c r="M22">
        <f t="shared" ca="1" si="2"/>
        <v>3150766304.2674208</v>
      </c>
      <c r="N22">
        <f t="shared" ca="1" si="3"/>
        <v>2500042973.1550112</v>
      </c>
      <c r="O22">
        <f t="shared" ca="1" si="4"/>
        <v>2461779077.4464631</v>
      </c>
      <c r="Q22">
        <f>20*LOG((1/SQRT(1+(Dashboard!$L$4/$D22)^(2*Dashboard!$L$5)))^Dashboard!$L$2)</f>
        <v>0</v>
      </c>
      <c r="R22">
        <f>20*LOG((1/SQRT(1+($D22/Dashboard!$P$4)^(2*Dashboard!$P$5)))^Dashboard!$P$2)</f>
        <v>0</v>
      </c>
      <c r="S22">
        <f>(Dashboard!$T$2*Dashboard!$T$5*LN(D22/Dashboard!$T$4)/LN(2))</f>
        <v>0</v>
      </c>
      <c r="U22">
        <f t="shared" si="5"/>
        <v>0.98416192278751535</v>
      </c>
      <c r="V22">
        <f t="shared" si="6"/>
        <v>-2.0525261904882991E-2</v>
      </c>
      <c r="W22">
        <f t="shared" si="7"/>
        <v>-8.7509236837139986E-2</v>
      </c>
      <c r="Y22">
        <f t="shared" si="8"/>
        <v>2523829.3779207761</v>
      </c>
      <c r="Z22">
        <f t="shared" si="9"/>
        <v>0.88962728873089914</v>
      </c>
      <c r="AA22">
        <f t="shared" si="10"/>
        <v>0.97830379201917017</v>
      </c>
      <c r="AB22">
        <f t="shared" si="11"/>
        <v>0.9831607634726115</v>
      </c>
    </row>
    <row r="23" spans="2:28" x14ac:dyDescent="0.2">
      <c r="B23" t="s">
        <v>11</v>
      </c>
      <c r="C23">
        <v>20</v>
      </c>
      <c r="D23">
        <f t="shared" si="0"/>
        <v>2000</v>
      </c>
      <c r="E23">
        <f ca="1">(Dashboard!$D$4-(Dashboard!$D$5/2))+Dashboard!$D$5*RAND()+R23+Q23+S23</f>
        <v>94</v>
      </c>
      <c r="F23">
        <f ca="1">IF(Dashboard!$H$3=0,NA(),$E23+U23+Dashboard!$G$3)</f>
        <v>95.201897931497626</v>
      </c>
      <c r="G23">
        <f ca="1">IF(Dashboard!$H$4=0,NA(),$E23+V23+Dashboard!$G$4)</f>
        <v>93.911540370918146</v>
      </c>
      <c r="H23">
        <f ca="1">IF(Dashboard!$H$5=0,NA(),$E23+W23+Dashboard!$G$5)</f>
        <v>93.828731209507566</v>
      </c>
      <c r="L23">
        <f t="shared" ca="1" si="1"/>
        <v>2511886431.5095868</v>
      </c>
      <c r="M23">
        <f t="shared" ca="1" si="2"/>
        <v>3312758623.3369823</v>
      </c>
      <c r="N23">
        <f t="shared" ca="1" si="3"/>
        <v>2461240410.7446618</v>
      </c>
      <c r="O23">
        <f t="shared" ca="1" si="4"/>
        <v>2414755261.0989547</v>
      </c>
      <c r="Q23">
        <f>20*LOG((1/SQRT(1+(Dashboard!$L$4/$D23)^(2*Dashboard!$L$5)))^Dashboard!$L$2)</f>
        <v>0</v>
      </c>
      <c r="R23">
        <f>20*LOG((1/SQRT(1+($D23/Dashboard!$P$4)^(2*Dashboard!$P$5)))^Dashboard!$P$2)</f>
        <v>0</v>
      </c>
      <c r="S23">
        <f>(Dashboard!$T$2*Dashboard!$T$5*LN(D23/Dashboard!$T$4)/LN(2))</f>
        <v>0</v>
      </c>
      <c r="U23">
        <f t="shared" si="5"/>
        <v>1.2018979314976308</v>
      </c>
      <c r="V23">
        <f t="shared" si="6"/>
        <v>-8.8459629081859087E-2</v>
      </c>
      <c r="W23">
        <f t="shared" si="7"/>
        <v>-0.17126879049242819</v>
      </c>
      <c r="Y23">
        <f t="shared" si="8"/>
        <v>4000000</v>
      </c>
      <c r="Z23">
        <f t="shared" si="9"/>
        <v>0.91221014228227559</v>
      </c>
      <c r="AA23">
        <f t="shared" si="10"/>
        <v>0.97068209444921438</v>
      </c>
      <c r="AB23">
        <f t="shared" si="11"/>
        <v>0.97372553807530493</v>
      </c>
    </row>
    <row r="24" spans="2:28" x14ac:dyDescent="0.2">
      <c r="B24" t="s">
        <v>12</v>
      </c>
      <c r="C24">
        <v>21</v>
      </c>
      <c r="D24">
        <f t="shared" si="0"/>
        <v>2517.8508235883355</v>
      </c>
      <c r="E24">
        <f ca="1">(Dashboard!$D$4-(Dashboard!$D$5/2))+Dashboard!$D$5*RAND()+R24+Q24+S24</f>
        <v>94</v>
      </c>
      <c r="F24">
        <f ca="1">IF(Dashboard!$H$3=0,NA(),$E24+U24+Dashboard!$G$3)</f>
        <v>95.271329573320315</v>
      </c>
      <c r="G24">
        <f ca="1">IF(Dashboard!$H$4=0,NA(),$E24+V24+Dashboard!$G$4)</f>
        <v>93.789944722187741</v>
      </c>
      <c r="H24">
        <f ca="1">IF(Dashboard!$H$5=0,NA(),$E24+W24+Dashboard!$G$5)</f>
        <v>93.697120790812789</v>
      </c>
      <c r="L24">
        <f t="shared" ca="1" si="1"/>
        <v>2511886431.5095868</v>
      </c>
      <c r="M24">
        <f t="shared" ca="1" si="2"/>
        <v>3366146066.7336001</v>
      </c>
      <c r="N24">
        <f t="shared" ca="1" si="3"/>
        <v>2393285294.0296059</v>
      </c>
      <c r="O24">
        <f t="shared" ca="1" si="4"/>
        <v>2342675194.7751656</v>
      </c>
      <c r="Q24">
        <f>20*LOG((1/SQRT(1+(Dashboard!$L$4/$D24)^(2*Dashboard!$L$5)))^Dashboard!$L$2)</f>
        <v>0</v>
      </c>
      <c r="R24">
        <f>20*LOG((1/SQRT(1+($D24/Dashboard!$P$4)^(2*Dashboard!$P$5)))^Dashboard!$P$2)</f>
        <v>0</v>
      </c>
      <c r="S24">
        <f>(Dashboard!$T$2*Dashboard!$T$5*LN(D24/Dashboard!$T$4)/LN(2))</f>
        <v>0</v>
      </c>
      <c r="U24">
        <f t="shared" si="5"/>
        <v>1.2713295733203165</v>
      </c>
      <c r="V24">
        <f t="shared" si="6"/>
        <v>-0.21005527781225294</v>
      </c>
      <c r="W24">
        <f t="shared" si="7"/>
        <v>-0.30287920918720951</v>
      </c>
      <c r="Y24">
        <f t="shared" si="8"/>
        <v>6339572.7698444594</v>
      </c>
      <c r="Z24">
        <f t="shared" si="9"/>
        <v>0.91953121923659853</v>
      </c>
      <c r="AA24">
        <f t="shared" si="10"/>
        <v>0.95718797964183011</v>
      </c>
      <c r="AB24">
        <f t="shared" si="11"/>
        <v>0.95908266093947314</v>
      </c>
    </row>
    <row r="25" spans="2:28" x14ac:dyDescent="0.2">
      <c r="B25" t="s">
        <v>13</v>
      </c>
      <c r="C25">
        <v>22</v>
      </c>
      <c r="D25">
        <f t="shared" si="0"/>
        <v>3169.7863849222308</v>
      </c>
      <c r="E25">
        <f ca="1">(Dashboard!$D$4-(Dashboard!$D$5/2))+Dashboard!$D$5*RAND()+R25+Q25+S25</f>
        <v>94</v>
      </c>
      <c r="F25">
        <f ca="1">IF(Dashboard!$H$3=0,NA(),$E25+U25+Dashboard!$G$3)</f>
        <v>95.198021387933721</v>
      </c>
      <c r="G25">
        <f ca="1">IF(Dashboard!$H$4=0,NA(),$E25+V25+Dashboard!$G$4)</f>
        <v>93.591383977565798</v>
      </c>
      <c r="H25">
        <f ca="1">IF(Dashboard!$H$5=0,NA(),$E25+W25+Dashboard!$G$5)</f>
        <v>93.4922292502646</v>
      </c>
      <c r="L25">
        <f t="shared" ca="1" si="1"/>
        <v>2511886431.5095868</v>
      </c>
      <c r="M25">
        <f t="shared" ca="1" si="2"/>
        <v>3309802950.652719</v>
      </c>
      <c r="N25">
        <f t="shared" ca="1" si="3"/>
        <v>2286327277.1804318</v>
      </c>
      <c r="O25">
        <f t="shared" ca="1" si="4"/>
        <v>2234719018.3377409</v>
      </c>
      <c r="Q25">
        <f>20*LOG((1/SQRT(1+(Dashboard!$L$4/$D25)^(2*Dashboard!$L$5)))^Dashboard!$L$2)</f>
        <v>0</v>
      </c>
      <c r="R25">
        <f>20*LOG((1/SQRT(1+($D25/Dashboard!$P$4)^(2*Dashboard!$P$5)))^Dashboard!$P$2)</f>
        <v>0</v>
      </c>
      <c r="S25">
        <f>(Dashboard!$T$2*Dashboard!$T$5*LN(D25/Dashboard!$T$4)/LN(2))</f>
        <v>0</v>
      </c>
      <c r="U25">
        <f t="shared" si="5"/>
        <v>1.1980213879337234</v>
      </c>
      <c r="V25">
        <f t="shared" si="6"/>
        <v>-0.40861602243420925</v>
      </c>
      <c r="W25">
        <f t="shared" si="7"/>
        <v>-0.5077707497353936</v>
      </c>
      <c r="Y25">
        <f t="shared" si="8"/>
        <v>10047545.726038344</v>
      </c>
      <c r="Z25">
        <f t="shared" si="9"/>
        <v>0.91180311047478513</v>
      </c>
      <c r="AA25">
        <f t="shared" si="10"/>
        <v>0.93555473010660672</v>
      </c>
      <c r="AB25">
        <f t="shared" si="11"/>
        <v>0.93672360095786922</v>
      </c>
    </row>
    <row r="26" spans="2:28" x14ac:dyDescent="0.2">
      <c r="B26" t="s">
        <v>14</v>
      </c>
      <c r="C26">
        <v>23</v>
      </c>
      <c r="D26">
        <f t="shared" si="0"/>
        <v>3990.5246299377604</v>
      </c>
      <c r="E26">
        <f ca="1">(Dashboard!$D$4-(Dashboard!$D$5/2))+Dashboard!$D$5*RAND()+R26+Q26+S26</f>
        <v>94</v>
      </c>
      <c r="F26">
        <f ca="1">IF(Dashboard!$H$3=0,NA(),$E26+U26+Dashboard!$G$3)</f>
        <v>94.967722626498357</v>
      </c>
      <c r="G26">
        <f ca="1">IF(Dashboard!$H$4=0,NA(),$E26+V26+Dashboard!$G$4)</f>
        <v>93.28005404902477</v>
      </c>
      <c r="H26">
        <f ca="1">IF(Dashboard!$H$5=0,NA(),$E26+W26+Dashboard!$G$5)</f>
        <v>93.176900105938586</v>
      </c>
      <c r="L26">
        <f t="shared" ca="1" si="1"/>
        <v>2511886431.5095868</v>
      </c>
      <c r="M26">
        <f t="shared" ca="1" si="2"/>
        <v>3138862291.1061721</v>
      </c>
      <c r="N26">
        <f t="shared" ca="1" si="3"/>
        <v>2128165531.365458</v>
      </c>
      <c r="O26">
        <f t="shared" ca="1" si="4"/>
        <v>2078212777.1248829</v>
      </c>
      <c r="Q26">
        <f>20*LOG((1/SQRT(1+(Dashboard!$L$4/$D26)^(2*Dashboard!$L$5)))^Dashboard!$L$2)</f>
        <v>0</v>
      </c>
      <c r="R26">
        <f>20*LOG((1/SQRT(1+($D26/Dashboard!$P$4)^(2*Dashboard!$P$5)))^Dashboard!$P$2)</f>
        <v>0</v>
      </c>
      <c r="S26">
        <f>(Dashboard!$T$2*Dashboard!$T$5*LN(D26/Dashboard!$T$4)/LN(2))</f>
        <v>0</v>
      </c>
      <c r="U26">
        <f t="shared" si="5"/>
        <v>0.9677226264983565</v>
      </c>
      <c r="V26">
        <f t="shared" si="6"/>
        <v>-0.71994595097523206</v>
      </c>
      <c r="W26">
        <f t="shared" si="7"/>
        <v>-0.82309989406141715</v>
      </c>
      <c r="Y26">
        <f t="shared" si="8"/>
        <v>15924286.8221399</v>
      </c>
      <c r="Z26">
        <f t="shared" si="9"/>
        <v>0.88794513340671255</v>
      </c>
      <c r="AA26">
        <f t="shared" si="10"/>
        <v>0.90261532408922096</v>
      </c>
      <c r="AB26">
        <f t="shared" si="11"/>
        <v>0.90332702916541807</v>
      </c>
    </row>
    <row r="27" spans="2:28" x14ac:dyDescent="0.2">
      <c r="B27" t="s">
        <v>15</v>
      </c>
      <c r="C27">
        <v>24</v>
      </c>
      <c r="D27">
        <f t="shared" si="0"/>
        <v>5023.7728630191614</v>
      </c>
      <c r="E27">
        <f ca="1">(Dashboard!$D$4-(Dashboard!$D$5/2))+Dashboard!$D$5*RAND()+R27+Q27+S27</f>
        <v>94</v>
      </c>
      <c r="F27">
        <f ca="1">IF(Dashboard!$H$3=0,NA(),$E27+U27+Dashboard!$G$3)</f>
        <v>94.544660005032895</v>
      </c>
      <c r="G27">
        <f ca="1">IF(Dashboard!$H$4=0,NA(),$E27+V27+Dashboard!$G$4)</f>
        <v>92.805033929950937</v>
      </c>
      <c r="H27">
        <f ca="1">IF(Dashboard!$H$5=0,NA(),$E27+W27+Dashboard!$G$5)</f>
        <v>92.699354756112797</v>
      </c>
      <c r="L27">
        <f t="shared" ca="1" si="1"/>
        <v>2511886431.5095868</v>
      </c>
      <c r="M27">
        <f t="shared" ca="1" si="2"/>
        <v>2847514868.8076448</v>
      </c>
      <c r="N27">
        <f t="shared" ca="1" si="3"/>
        <v>1907670627.9137146</v>
      </c>
      <c r="O27">
        <f t="shared" ca="1" si="4"/>
        <v>1861810501.5358698</v>
      </c>
      <c r="Q27">
        <f>20*LOG((1/SQRT(1+(Dashboard!$L$4/$D27)^(2*Dashboard!$L$5)))^Dashboard!$L$2)</f>
        <v>0</v>
      </c>
      <c r="R27">
        <f>20*LOG((1/SQRT(1+($D27/Dashboard!$P$4)^(2*Dashboard!$P$5)))^Dashboard!$P$2)</f>
        <v>0</v>
      </c>
      <c r="S27">
        <f>(Dashboard!$T$2*Dashboard!$T$5*LN(D27/Dashboard!$T$4)/LN(2))</f>
        <v>0</v>
      </c>
      <c r="U27">
        <f t="shared" si="5"/>
        <v>0.5446600050328998</v>
      </c>
      <c r="V27">
        <f t="shared" si="6"/>
        <v>-1.1949660700490665</v>
      </c>
      <c r="W27">
        <f t="shared" si="7"/>
        <v>-1.3006452438871987</v>
      </c>
      <c r="Y27">
        <f t="shared" si="8"/>
        <v>25238293.77920774</v>
      </c>
      <c r="Z27">
        <f t="shared" si="9"/>
        <v>0.84573246138951663</v>
      </c>
      <c r="AA27">
        <f t="shared" si="10"/>
        <v>0.85457797681903047</v>
      </c>
      <c r="AB27">
        <f t="shared" si="11"/>
        <v>0.85500319537522496</v>
      </c>
    </row>
    <row r="28" spans="2:28" x14ac:dyDescent="0.2">
      <c r="B28" t="s">
        <v>16</v>
      </c>
      <c r="C28">
        <v>25</v>
      </c>
      <c r="D28">
        <f t="shared" si="0"/>
        <v>6324.5553203367654</v>
      </c>
      <c r="E28">
        <f ca="1">(Dashboard!$D$4-(Dashboard!$D$5/2))+Dashboard!$D$5*RAND()+R28+Q28+S28</f>
        <v>94</v>
      </c>
      <c r="F28">
        <f ca="1">IF(Dashboard!$H$3=0,NA(),$E28+U28+Dashboard!$G$3)</f>
        <v>93.87244285704945</v>
      </c>
      <c r="G28">
        <f ca="1">IF(Dashboard!$H$4=0,NA(),$E28+V28+Dashboard!$G$4)</f>
        <v>92.099694486243138</v>
      </c>
      <c r="H28">
        <f ca="1">IF(Dashboard!$H$5=0,NA(),$E28+W28+Dashboard!$G$5)</f>
        <v>91.992421243691211</v>
      </c>
      <c r="L28">
        <f t="shared" ca="1" si="1"/>
        <v>2511886431.5095868</v>
      </c>
      <c r="M28">
        <f t="shared" ca="1" si="2"/>
        <v>2439182444.9442368</v>
      </c>
      <c r="N28">
        <f t="shared" ca="1" si="3"/>
        <v>1621696011.6662014</v>
      </c>
      <c r="O28">
        <f t="shared" ca="1" si="4"/>
        <v>1582129849.755841</v>
      </c>
      <c r="Q28">
        <f>20*LOG((1/SQRT(1+(Dashboard!$L$4/$D28)^(2*Dashboard!$L$5)))^Dashboard!$L$2)</f>
        <v>0</v>
      </c>
      <c r="R28">
        <f>20*LOG((1/SQRT(1+($D28/Dashboard!$P$4)^(2*Dashboard!$P$5)))^Dashboard!$P$2)</f>
        <v>0</v>
      </c>
      <c r="S28">
        <f>(Dashboard!$T$2*Dashboard!$T$5*LN(D28/Dashboard!$T$4)/LN(2))</f>
        <v>0</v>
      </c>
      <c r="U28">
        <f t="shared" si="5"/>
        <v>-0.12755714295054599</v>
      </c>
      <c r="V28">
        <f t="shared" si="6"/>
        <v>-1.9003055137568654</v>
      </c>
      <c r="W28">
        <f t="shared" si="7"/>
        <v>-2.0075787563087926</v>
      </c>
      <c r="Y28">
        <f t="shared" si="8"/>
        <v>40000000.000000082</v>
      </c>
      <c r="Z28">
        <f t="shared" si="9"/>
        <v>0.78274831762398533</v>
      </c>
      <c r="AA28">
        <f t="shared" si="10"/>
        <v>0.7879247168378628</v>
      </c>
      <c r="AB28">
        <f t="shared" si="11"/>
        <v>0.78817210852145636</v>
      </c>
    </row>
    <row r="29" spans="2:28" x14ac:dyDescent="0.2">
      <c r="B29" t="s">
        <v>17</v>
      </c>
      <c r="C29">
        <v>26</v>
      </c>
      <c r="D29">
        <f t="shared" si="0"/>
        <v>7962.143411069952</v>
      </c>
      <c r="E29">
        <f ca="1">(Dashboard!$D$4-(Dashboard!$D$5/2))+Dashboard!$D$5*RAND()+R29+Q29+S29</f>
        <v>94</v>
      </c>
      <c r="F29">
        <f ca="1">IF(Dashboard!$H$3=0,NA(),$E29+U29+Dashboard!$G$3)</f>
        <v>92.880029022497823</v>
      </c>
      <c r="G29">
        <f ca="1">IF(Dashboard!$H$4=0,NA(),$E29+V29+Dashboard!$G$4)</f>
        <v>91.086244523961057</v>
      </c>
      <c r="H29">
        <f ca="1">IF(Dashboard!$H$5=0,NA(),$E29+W29+Dashboard!$G$5)</f>
        <v>90.977965190910624</v>
      </c>
      <c r="L29">
        <f t="shared" ca="1" si="1"/>
        <v>2511886431.5095868</v>
      </c>
      <c r="M29">
        <f t="shared" ca="1" si="2"/>
        <v>1940898847.9497006</v>
      </c>
      <c r="N29">
        <f t="shared" ca="1" si="3"/>
        <v>1284175714.009563</v>
      </c>
      <c r="O29">
        <f t="shared" ca="1" si="4"/>
        <v>1252554175.5903246</v>
      </c>
      <c r="Q29">
        <f>20*LOG((1/SQRT(1+(Dashboard!$L$4/$D29)^(2*Dashboard!$L$5)))^Dashboard!$L$2)</f>
        <v>0</v>
      </c>
      <c r="R29">
        <f>20*LOG((1/SQRT(1+($D29/Dashboard!$P$4)^(2*Dashboard!$P$5)))^Dashboard!$P$2)</f>
        <v>0</v>
      </c>
      <c r="S29">
        <f>(Dashboard!$T$2*Dashboard!$T$5*LN(D29/Dashboard!$T$4)/LN(2))</f>
        <v>0</v>
      </c>
      <c r="U29">
        <f t="shared" si="5"/>
        <v>-1.119970977502184</v>
      </c>
      <c r="V29">
        <f t="shared" si="6"/>
        <v>-2.9137554760389488</v>
      </c>
      <c r="W29">
        <f t="shared" si="7"/>
        <v>-3.0220348090893796</v>
      </c>
      <c r="Y29">
        <f t="shared" si="8"/>
        <v>63395727.69844465</v>
      </c>
      <c r="Z29">
        <f t="shared" si="9"/>
        <v>0.69823473711191186</v>
      </c>
      <c r="AA29">
        <f t="shared" si="10"/>
        <v>0.70115207914503619</v>
      </c>
      <c r="AB29">
        <f t="shared" si="11"/>
        <v>0.70129099050191823</v>
      </c>
    </row>
    <row r="30" spans="2:28" x14ac:dyDescent="0.2">
      <c r="B30" t="s">
        <v>18</v>
      </c>
      <c r="C30">
        <v>27</v>
      </c>
      <c r="D30">
        <f t="shared" si="0"/>
        <v>10023.744672545454</v>
      </c>
      <c r="E30">
        <f ca="1">(Dashboard!$D$4-(Dashboard!$D$5/2))+Dashboard!$D$5*RAND()+R30+Q30+S30</f>
        <v>94</v>
      </c>
      <c r="F30">
        <f ca="1">IF(Dashboard!$H$3=0,NA(),$E30+U30+Dashboard!$G$3)</f>
        <v>91.495399365731075</v>
      </c>
      <c r="G30">
        <f ca="1">IF(Dashboard!$H$4=0,NA(),$E30+V30+Dashboard!$G$4)</f>
        <v>89.688286693684816</v>
      </c>
      <c r="H30">
        <f ca="1">IF(Dashboard!$H$5=0,NA(),$E30+W30+Dashboard!$G$5)</f>
        <v>89.579372440501217</v>
      </c>
      <c r="L30">
        <f t="shared" ca="1" si="1"/>
        <v>2511886431.5095868</v>
      </c>
      <c r="M30">
        <f t="shared" ca="1" si="2"/>
        <v>1411041986.1852269</v>
      </c>
      <c r="N30">
        <f t="shared" ca="1" si="3"/>
        <v>930740622.73018098</v>
      </c>
      <c r="O30">
        <f t="shared" ca="1" si="4"/>
        <v>907689358.75862896</v>
      </c>
      <c r="Q30">
        <f>20*LOG((1/SQRT(1+(Dashboard!$L$4/$D30)^(2*Dashboard!$L$5)))^Dashboard!$L$2)</f>
        <v>0</v>
      </c>
      <c r="R30">
        <f>20*LOG((1/SQRT(1+($D30/Dashboard!$P$4)^(2*Dashboard!$P$5)))^Dashboard!$P$2)</f>
        <v>0</v>
      </c>
      <c r="S30">
        <f>(Dashboard!$T$2*Dashboard!$T$5*LN(D30/Dashboard!$T$4)/LN(2))</f>
        <v>0</v>
      </c>
      <c r="U30">
        <f t="shared" si="5"/>
        <v>-2.5046006342689271</v>
      </c>
      <c r="V30">
        <f t="shared" si="6"/>
        <v>-4.3117133063151849</v>
      </c>
      <c r="W30">
        <f t="shared" si="7"/>
        <v>-4.4206275594987847</v>
      </c>
      <c r="Y30">
        <f t="shared" si="8"/>
        <v>100475457.26038337</v>
      </c>
      <c r="Z30">
        <f t="shared" si="9"/>
        <v>0.59534672413552325</v>
      </c>
      <c r="AA30">
        <f t="shared" si="10"/>
        <v>0.59691753198513176</v>
      </c>
      <c r="AB30">
        <f t="shared" si="11"/>
        <v>0.596992152069594</v>
      </c>
    </row>
    <row r="31" spans="2:28" x14ac:dyDescent="0.2">
      <c r="B31" t="s">
        <v>19</v>
      </c>
      <c r="C31">
        <v>28</v>
      </c>
      <c r="D31">
        <f t="shared" si="0"/>
        <v>12619.146889603864</v>
      </c>
      <c r="E31">
        <f ca="1">(Dashboard!$D$4-(Dashboard!$D$5/2))+Dashboard!$D$5*RAND()+R31+Q31+S31</f>
        <v>94</v>
      </c>
      <c r="F31">
        <f ca="1">IF(Dashboard!$H$3=0,NA(),$E31+U31+Dashboard!$G$3)</f>
        <v>89.665878346478536</v>
      </c>
      <c r="G31">
        <f ca="1">IF(Dashboard!$H$4=0,NA(),$E31+V31+Dashboard!$G$4)</f>
        <v>87.850334011354747</v>
      </c>
      <c r="H31">
        <f ca="1">IF(Dashboard!$H$5=0,NA(),$E31+W31+Dashboard!$G$5)</f>
        <v>87.741019102884465</v>
      </c>
      <c r="L31">
        <f t="shared" ca="1" si="1"/>
        <v>2511886431.5095868</v>
      </c>
      <c r="M31">
        <f t="shared" ca="1" si="2"/>
        <v>925950636.69234657</v>
      </c>
      <c r="N31">
        <f t="shared" ca="1" si="3"/>
        <v>609583777.88971579</v>
      </c>
      <c r="O31">
        <f t="shared" ca="1" si="4"/>
        <v>594431629.85992408</v>
      </c>
      <c r="Q31">
        <f>20*LOG((1/SQRT(1+(Dashboard!$L$4/$D31)^(2*Dashboard!$L$5)))^Dashboard!$L$2)</f>
        <v>0</v>
      </c>
      <c r="R31">
        <f>20*LOG((1/SQRT(1+($D31/Dashboard!$P$4)^(2*Dashboard!$P$5)))^Dashboard!$P$2)</f>
        <v>0</v>
      </c>
      <c r="S31">
        <f>(Dashboard!$T$2*Dashboard!$T$5*LN(D31/Dashboard!$T$4)/LN(2))</f>
        <v>0</v>
      </c>
      <c r="U31">
        <f t="shared" si="5"/>
        <v>-4.3341216535214642</v>
      </c>
      <c r="V31">
        <f t="shared" si="6"/>
        <v>-6.1496659886452534</v>
      </c>
      <c r="W31">
        <f t="shared" si="7"/>
        <v>-6.2589808971155376</v>
      </c>
      <c r="Y31">
        <f t="shared" si="8"/>
        <v>159242868.22139889</v>
      </c>
      <c r="Z31">
        <f t="shared" si="9"/>
        <v>0.4822740756618748</v>
      </c>
      <c r="AA31">
        <f t="shared" si="10"/>
        <v>0.48307737817116675</v>
      </c>
      <c r="AB31">
        <f t="shared" si="11"/>
        <v>0.4831154819562587</v>
      </c>
    </row>
    <row r="32" spans="2:28" x14ac:dyDescent="0.2">
      <c r="B32" t="s">
        <v>20</v>
      </c>
      <c r="C32">
        <v>29</v>
      </c>
      <c r="D32">
        <f t="shared" si="0"/>
        <v>15886.564694485642</v>
      </c>
      <c r="E32">
        <f ca="1">(Dashboard!$D$4-(Dashboard!$D$5/2))+Dashboard!$D$5*RAND()+R32+Q32+S32</f>
        <v>94</v>
      </c>
      <c r="F32">
        <f ca="1">IF(Dashboard!$H$3=0,NA(),$E32+U32+Dashboard!$G$3)</f>
        <v>87.377104487854496</v>
      </c>
      <c r="G32">
        <f ca="1">IF(Dashboard!$H$4=0,NA(),$E32+V32+Dashboard!$G$4)</f>
        <v>85.556231275514008</v>
      </c>
      <c r="H32">
        <f ca="1">IF(Dashboard!$H$5=0,NA(),$E32+W32+Dashboard!$G$5)</f>
        <v>85.446663551628433</v>
      </c>
      <c r="L32">
        <f t="shared" ca="1" si="1"/>
        <v>2511886431.5095868</v>
      </c>
      <c r="M32">
        <f t="shared" ca="1" si="2"/>
        <v>546651379.97971904</v>
      </c>
      <c r="N32">
        <f t="shared" ca="1" si="3"/>
        <v>359437286.97465008</v>
      </c>
      <c r="O32">
        <f t="shared" ca="1" si="4"/>
        <v>350482513.83936608</v>
      </c>
      <c r="Q32">
        <f>20*LOG((1/SQRT(1+(Dashboard!$L$4/$D32)^(2*Dashboard!$L$5)))^Dashboard!$L$2)</f>
        <v>0</v>
      </c>
      <c r="R32">
        <f>20*LOG((1/SQRT(1+($D32/Dashboard!$P$4)^(2*Dashboard!$P$5)))^Dashboard!$P$2)</f>
        <v>0</v>
      </c>
      <c r="S32">
        <f>(Dashboard!$T$2*Dashboard!$T$5*LN(D32/Dashboard!$T$4)/LN(2))</f>
        <v>0</v>
      </c>
      <c r="U32">
        <f t="shared" si="5"/>
        <v>-6.6228955121455115</v>
      </c>
      <c r="V32">
        <f t="shared" si="6"/>
        <v>-8.443768724485988</v>
      </c>
      <c r="W32">
        <f t="shared" si="7"/>
        <v>-8.5533364483715619</v>
      </c>
      <c r="Y32">
        <f t="shared" si="8"/>
        <v>252382937.79207766</v>
      </c>
      <c r="Z32">
        <f t="shared" si="9"/>
        <v>0.37055717293516793</v>
      </c>
      <c r="AA32">
        <f t="shared" si="10"/>
        <v>0.370946744323987</v>
      </c>
      <c r="AB32">
        <f t="shared" si="11"/>
        <v>0.3709652059225334</v>
      </c>
    </row>
    <row r="33" spans="2:28" x14ac:dyDescent="0.2">
      <c r="B33" t="s">
        <v>21</v>
      </c>
      <c r="C33">
        <v>30</v>
      </c>
      <c r="D33">
        <f t="shared" si="0"/>
        <v>20000</v>
      </c>
      <c r="E33">
        <f ca="1">(Dashboard!$D$4-(Dashboard!$D$5/2))+Dashboard!$D$5*RAND()+R33+Q33+S33</f>
        <v>94</v>
      </c>
      <c r="F33">
        <f ca="1">IF(Dashboard!$H$3=0,NA(),$E33+U33+Dashboard!$G$3)</f>
        <v>84.659435188414761</v>
      </c>
      <c r="G33">
        <f ca="1">IF(Dashboard!$H$4=0,NA(),$E33+V33+Dashboard!$G$4)</f>
        <v>82.835196146097275</v>
      </c>
      <c r="H33">
        <f ca="1">IF(Dashboard!$H$5=0,NA(),$E33+W33+Dashboard!$G$5)</f>
        <v>82.725468898895855</v>
      </c>
      <c r="L33">
        <f t="shared" ca="1" si="1"/>
        <v>2511886431.5095868</v>
      </c>
      <c r="M33">
        <f t="shared" ca="1" si="2"/>
        <v>292377210.87364721</v>
      </c>
      <c r="N33">
        <f t="shared" ca="1" si="3"/>
        <v>192096571.88801515</v>
      </c>
      <c r="O33">
        <f t="shared" ca="1" si="4"/>
        <v>187303930.03345656</v>
      </c>
      <c r="Q33">
        <f>20*LOG((1/SQRT(1+(Dashboard!$L$4/$D33)^(2*Dashboard!$L$5)))^Dashboard!$L$2)</f>
        <v>0</v>
      </c>
      <c r="R33">
        <f>20*LOG((1/SQRT(1+($D33/Dashboard!$P$4)^(2*Dashboard!$P$5)))^Dashboard!$P$2)</f>
        <v>0</v>
      </c>
      <c r="S33">
        <f>(Dashboard!$T$2*Dashboard!$T$5*LN(D33/Dashboard!$T$4)/LN(2))</f>
        <v>0</v>
      </c>
      <c r="U33">
        <f t="shared" si="5"/>
        <v>-9.3405648115852422</v>
      </c>
      <c r="V33">
        <f t="shared" si="6"/>
        <v>-11.164803853902733</v>
      </c>
      <c r="W33">
        <f t="shared" si="7"/>
        <v>-11.274531101104147</v>
      </c>
      <c r="Y33">
        <f t="shared" si="8"/>
        <v>400000000</v>
      </c>
      <c r="Z33">
        <f t="shared" si="9"/>
        <v>0.27100154037867191</v>
      </c>
      <c r="AA33">
        <f t="shared" si="10"/>
        <v>0.27118134306229641</v>
      </c>
      <c r="AB33">
        <f t="shared" si="11"/>
        <v>0.27118985878545937</v>
      </c>
    </row>
    <row r="34" spans="2:28" x14ac:dyDescent="0.2">
      <c r="B34" t="s">
        <v>22</v>
      </c>
      <c r="D34" t="s">
        <v>22</v>
      </c>
      <c r="E34" s="1">
        <f ca="1">10*LOG(L35)</f>
        <v>108.91361693834273</v>
      </c>
      <c r="F34" s="1">
        <f ca="1">10*LOG(M35)</f>
        <v>105.92803028378572</v>
      </c>
      <c r="G34" s="1">
        <f ca="1">10*LOG(N35)</f>
        <v>106.30803944134577</v>
      </c>
      <c r="H34" s="1">
        <f ca="1">10*LOG(O35)</f>
        <v>107.68426695761831</v>
      </c>
    </row>
    <row r="35" spans="2:28" x14ac:dyDescent="0.2">
      <c r="L35">
        <f ca="1">SUM(L3:L33)</f>
        <v>77868479376.797226</v>
      </c>
      <c r="M35">
        <f ca="1">SUM(M3:M33)</f>
        <v>39156424524.647903</v>
      </c>
      <c r="N35">
        <f ca="1">SUM(N3:N33)</f>
        <v>42736991272.698471</v>
      </c>
      <c r="O35">
        <f ca="1">SUM(O3:O33)</f>
        <v>58671433019.116508</v>
      </c>
    </row>
    <row r="36" spans="2:28" x14ac:dyDescent="0.2">
      <c r="D36" t="s">
        <v>23</v>
      </c>
      <c r="E36">
        <f ca="1">MAX(E3:E33)</f>
        <v>94</v>
      </c>
      <c r="F36">
        <f ca="1">MAX(F3:F33)</f>
        <v>95.271329573320315</v>
      </c>
      <c r="G36">
        <f ca="1">MAX(G3:G33)</f>
        <v>94.007269795378349</v>
      </c>
      <c r="H36">
        <f ca="1">MAX(H3:H33)</f>
        <v>94.030691799782019</v>
      </c>
    </row>
    <row r="37" spans="2:28" x14ac:dyDescent="0.2">
      <c r="D37" t="s">
        <v>24</v>
      </c>
      <c r="E37">
        <f ca="1">MATCH(E36,E3:E33,0)</f>
        <v>1</v>
      </c>
      <c r="F37">
        <f ca="1">MATCH(F36,F3:F33,0)</f>
        <v>22</v>
      </c>
      <c r="G37">
        <f ca="1">MATCH(G36,G3:G33,0)</f>
        <v>19</v>
      </c>
      <c r="H37">
        <f ca="1">MATCH(H36,H3:H33,0)</f>
        <v>15</v>
      </c>
    </row>
    <row r="38" spans="2:28" x14ac:dyDescent="0.2">
      <c r="D38" t="s">
        <v>25</v>
      </c>
      <c r="E38">
        <f ca="1">INDEX($B$3:$B$33,E37)</f>
        <v>20</v>
      </c>
      <c r="F38" t="str">
        <f ca="1">INDEX($B$3:$B$33,F37)</f>
        <v>2k5</v>
      </c>
      <c r="G38" t="str">
        <f ca="1">INDEX($B$3:$B$33,G37)</f>
        <v>1k25</v>
      </c>
      <c r="H38">
        <f ca="1">INDEX($B$3:$B$33,H37)</f>
        <v>500</v>
      </c>
    </row>
    <row r="40" spans="2:28" x14ac:dyDescent="0.2">
      <c r="E40" t="str">
        <f ca="1">" "&amp;ROUND(E34,0)&amp;" dB("&amp;E2&amp;") [max "&amp;ROUND(E36,0)&amp;" dB("&amp;E2&amp;") @ "&amp;E38&amp;" Hz]"</f>
        <v xml:space="preserve"> 109 dB(Z) [max 94 dB(Z) @ 20 Hz]</v>
      </c>
      <c r="F40" t="str">
        <f ca="1">" "&amp;ROUND(F34,0)&amp;" dB("&amp;F2&amp;") [max "&amp;ROUND(F36,0)&amp;" dB("&amp;F2&amp;") @ "&amp;F38&amp;" Hz]"</f>
        <v xml:space="preserve"> 106 dB(A) [max 95 dB(A) @ 2k5 Hz]</v>
      </c>
      <c r="G40" t="str">
        <f ca="1">" "&amp;ROUND(G34,0)&amp;" dB("&amp;G2&amp;") [max "&amp;ROUND(G36,0)&amp;" dB("&amp;G2&amp;") @ "&amp;G38&amp;" Hz]"</f>
        <v xml:space="preserve"> 106 dB(B) [max 94 dB(B) @ 1k25 Hz]</v>
      </c>
      <c r="H40" t="str">
        <f ca="1">" "&amp;ROUND(H34,0)&amp;" dB("&amp;H2&amp;") [max "&amp;ROUND(H36,0)&amp;" dB("&amp;H2&amp;") @ "&amp;H38&amp;" Hz]"</f>
        <v xml:space="preserve"> 108 dB(C) [max 94 dB(C) @ 500 Hz]</v>
      </c>
    </row>
  </sheetData>
  <sheetProtection password="C78D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Calc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Weighting Curve Inspector</dc:title>
  <dc:subject/>
  <dc:creator>Merlijn van Veen</dc:creator>
  <cp:keywords/>
  <dc:description>V170825</dc:description>
  <cp:lastModifiedBy>Merlijn van Veen</cp:lastModifiedBy>
  <dcterms:created xsi:type="dcterms:W3CDTF">2017-08-25T08:45:09Z</dcterms:created>
  <dcterms:modified xsi:type="dcterms:W3CDTF">2017-08-26T13:23:40Z</dcterms:modified>
  <cp:category/>
</cp:coreProperties>
</file>